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pessoal\Downloads\"/>
    </mc:Choice>
  </mc:AlternateContent>
  <bookViews>
    <workbookView xWindow="480" yWindow="255" windowWidth="14355" windowHeight="7815" tabRatio="712"/>
  </bookViews>
  <sheets>
    <sheet name="Apresentação" sheetId="12" r:id="rId1"/>
    <sheet name="Definição da Planilha" sheetId="9" r:id="rId2"/>
    <sheet name="Empresas" sheetId="3" r:id="rId3"/>
    <sheet name="Agências" sheetId="5" r:id="rId4"/>
    <sheet name="Tabela" sheetId="1" r:id="rId5"/>
    <sheet name="Resultado" sheetId="4" r:id="rId6"/>
    <sheet name="Referências" sheetId="8" r:id="rId7"/>
  </sheets>
  <definedNames>
    <definedName name="menu">Apresentação!$D$66:$I$74</definedName>
  </definedNames>
  <calcPr calcId="152511" iterate="1"/>
  <fileRecoveryPr autoRecover="0"/>
</workbook>
</file>

<file path=xl/calcChain.xml><?xml version="1.0" encoding="utf-8"?>
<calcChain xmlns="http://schemas.openxmlformats.org/spreadsheetml/2006/main">
  <c r="BQ3" i="1" l="1"/>
  <c r="BQ5" i="1"/>
  <c r="BR5" i="1"/>
  <c r="BR6" i="1"/>
  <c r="BQ7" i="1"/>
  <c r="BQ9" i="1"/>
  <c r="BR9" i="1"/>
  <c r="BR10" i="1"/>
  <c r="BQ11" i="1"/>
  <c r="BQ13" i="1"/>
  <c r="BR13" i="1"/>
  <c r="BR14" i="1"/>
  <c r="AH4" i="1"/>
  <c r="BU22" i="1" s="1"/>
  <c r="AO10" i="3" l="1"/>
  <c r="AR10" i="3"/>
  <c r="AU10" i="3"/>
  <c r="AL6" i="1"/>
  <c r="AL5" i="1"/>
  <c r="AL4" i="1"/>
  <c r="AG4" i="1"/>
  <c r="L6" i="3" l="1"/>
  <c r="M4" i="1"/>
  <c r="M8" i="1"/>
  <c r="AH5" i="1" l="1"/>
  <c r="BU23" i="1" s="1"/>
  <c r="AH6" i="1"/>
  <c r="BU24" i="1" s="1"/>
  <c r="AL10" i="3"/>
  <c r="AK3" i="3"/>
  <c r="F4" i="1"/>
  <c r="G7" i="1"/>
  <c r="G6" i="1"/>
  <c r="G5" i="1"/>
  <c r="G4" i="1"/>
  <c r="D5" i="3"/>
  <c r="T74" i="3" l="1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0" i="3"/>
  <c r="T43" i="3"/>
  <c r="T42" i="3"/>
  <c r="T41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L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5" i="3"/>
  <c r="D26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BV22" i="1" l="1"/>
  <c r="AG6" i="1"/>
  <c r="AG5" i="1"/>
  <c r="G14" i="1"/>
  <c r="AM6" i="1"/>
  <c r="AM5" i="1"/>
  <c r="AM4" i="1"/>
  <c r="AK6" i="1"/>
  <c r="AK5" i="1"/>
  <c r="AK4" i="1"/>
  <c r="BZ22" i="1" s="1"/>
  <c r="AJ6" i="1"/>
  <c r="BY24" i="1" s="1"/>
  <c r="AJ5" i="1"/>
  <c r="BY23" i="1" s="1"/>
  <c r="AJ4" i="1"/>
  <c r="BY22" i="1" s="1"/>
  <c r="AI6" i="1"/>
  <c r="AI5" i="1"/>
  <c r="AI4" i="1"/>
  <c r="BZ24" i="1" l="1"/>
  <c r="BZ23" i="1"/>
  <c r="BV24" i="1"/>
  <c r="BV23" i="1"/>
  <c r="AA8" i="1" l="1"/>
  <c r="BN17" i="1"/>
  <c r="BC11" i="1" l="1"/>
  <c r="AW13" i="1"/>
  <c r="AW12" i="1"/>
  <c r="AU13" i="1"/>
  <c r="AU12" i="1"/>
  <c r="AW11" i="1"/>
  <c r="AU11" i="1"/>
  <c r="AS11" i="1"/>
  <c r="M29" i="1" l="1"/>
  <c r="E4" i="1" l="1"/>
  <c r="I26" i="1"/>
  <c r="J26" i="1" s="1"/>
  <c r="I25" i="1"/>
  <c r="J25" i="1" s="1"/>
  <c r="I21" i="1"/>
  <c r="J21" i="1" s="1"/>
  <c r="I22" i="1"/>
  <c r="J22" i="1" s="1"/>
  <c r="I23" i="1"/>
  <c r="J23" i="1" s="1"/>
  <c r="I29" i="1"/>
  <c r="J29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F19" i="1"/>
  <c r="G19" i="1"/>
  <c r="G18" i="1"/>
  <c r="F18" i="1"/>
  <c r="F17" i="1"/>
  <c r="F16" i="1"/>
  <c r="F15" i="1"/>
  <c r="G17" i="1"/>
  <c r="G16" i="1"/>
  <c r="F13" i="1"/>
  <c r="F14" i="1"/>
  <c r="F12" i="1"/>
  <c r="F29" i="1"/>
  <c r="F28" i="1"/>
  <c r="F26" i="1"/>
  <c r="F23" i="1"/>
  <c r="G23" i="1"/>
  <c r="G26" i="1"/>
  <c r="G29" i="1"/>
  <c r="G15" i="1"/>
  <c r="G13" i="1"/>
  <c r="G10" i="1"/>
  <c r="F11" i="1"/>
  <c r="F7" i="1"/>
  <c r="G8" i="1"/>
  <c r="G9" i="1"/>
  <c r="G12" i="1"/>
  <c r="G11" i="1"/>
  <c r="G22" i="1"/>
  <c r="G21" i="1"/>
  <c r="F21" i="1"/>
  <c r="F22" i="1"/>
  <c r="F25" i="1"/>
  <c r="G25" i="1"/>
  <c r="G28" i="1"/>
  <c r="I28" i="1"/>
  <c r="J28" i="1" s="1"/>
  <c r="I7" i="1"/>
  <c r="J7" i="1" s="1"/>
  <c r="F10" i="1"/>
  <c r="F9" i="1"/>
  <c r="F8" i="1"/>
  <c r="S3" i="3"/>
  <c r="K3" i="3"/>
  <c r="C3" i="3"/>
  <c r="BL18" i="1"/>
  <c r="BL17" i="1"/>
  <c r="BL16" i="1"/>
  <c r="BM18" i="1"/>
  <c r="BM17" i="1"/>
  <c r="BM16" i="1"/>
  <c r="BN18" i="1"/>
  <c r="BO18" i="1" s="1"/>
  <c r="BO17" i="1"/>
  <c r="BN16" i="1"/>
  <c r="BO16" i="1" s="1"/>
  <c r="Y6" i="1"/>
  <c r="Y4" i="1"/>
  <c r="E5" i="1"/>
  <c r="X29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8" i="1"/>
  <c r="X7" i="1"/>
  <c r="X6" i="1"/>
  <c r="N12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1" i="1"/>
  <c r="N9" i="1"/>
  <c r="N8" i="1"/>
  <c r="N5" i="1"/>
  <c r="S5" i="1"/>
  <c r="T5" i="1" s="1"/>
  <c r="S6" i="1"/>
  <c r="T6" i="1" s="1"/>
  <c r="S7" i="1"/>
  <c r="T7" i="1" s="1"/>
  <c r="S8" i="1"/>
  <c r="T8" i="1" s="1"/>
  <c r="S9" i="1"/>
  <c r="T9" i="1" s="1"/>
  <c r="S10" i="1"/>
  <c r="T10" i="1" s="1"/>
  <c r="S11" i="1"/>
  <c r="T11" i="1" s="1"/>
  <c r="S12" i="1"/>
  <c r="T12" i="1" s="1"/>
  <c r="S13" i="1"/>
  <c r="T13" i="1" s="1"/>
  <c r="S14" i="1"/>
  <c r="T14" i="1" s="1"/>
  <c r="S15" i="1"/>
  <c r="T15" i="1" s="1"/>
  <c r="S16" i="1"/>
  <c r="T16" i="1" s="1"/>
  <c r="S17" i="1"/>
  <c r="T17" i="1" s="1"/>
  <c r="S18" i="1"/>
  <c r="T18" i="1" s="1"/>
  <c r="S19" i="1"/>
  <c r="T19" i="1" s="1"/>
  <c r="S20" i="1"/>
  <c r="T20" i="1" s="1"/>
  <c r="S21" i="1"/>
  <c r="T21" i="1" s="1"/>
  <c r="S22" i="1"/>
  <c r="T22" i="1" s="1"/>
  <c r="S23" i="1"/>
  <c r="T23" i="1" s="1"/>
  <c r="S24" i="1"/>
  <c r="T24" i="1" s="1"/>
  <c r="S25" i="1"/>
  <c r="T25" i="1" s="1"/>
  <c r="S26" i="1"/>
  <c r="T26" i="1" s="1"/>
  <c r="S27" i="1"/>
  <c r="T27" i="1" s="1"/>
  <c r="S28" i="1"/>
  <c r="T28" i="1" s="1"/>
  <c r="S29" i="1"/>
  <c r="T29" i="1" s="1"/>
  <c r="S30" i="1"/>
  <c r="T30" i="1" s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N7" i="1"/>
  <c r="N10" i="1"/>
  <c r="M5" i="1"/>
  <c r="M6" i="1"/>
  <c r="M7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30" i="1"/>
  <c r="AC5" i="1"/>
  <c r="AD5" i="1" s="1"/>
  <c r="AC6" i="1"/>
  <c r="AD6" i="1" s="1"/>
  <c r="AC7" i="1"/>
  <c r="AD7" i="1" s="1"/>
  <c r="AC8" i="1"/>
  <c r="AD8" i="1" s="1"/>
  <c r="AC9" i="1"/>
  <c r="AD9" i="1" s="1"/>
  <c r="AC10" i="1"/>
  <c r="AD10" i="1" s="1"/>
  <c r="AC11" i="1"/>
  <c r="AD11" i="1" s="1"/>
  <c r="AC12" i="1"/>
  <c r="AD12" i="1" s="1"/>
  <c r="AC13" i="1"/>
  <c r="AD13" i="1" s="1"/>
  <c r="AC14" i="1"/>
  <c r="AD14" i="1" s="1"/>
  <c r="AC15" i="1"/>
  <c r="AD15" i="1" s="1"/>
  <c r="AC16" i="1"/>
  <c r="AD16" i="1" s="1"/>
  <c r="AC17" i="1"/>
  <c r="AD17" i="1" s="1"/>
  <c r="AC18" i="1"/>
  <c r="AD18" i="1" s="1"/>
  <c r="AC19" i="1"/>
  <c r="AD19" i="1" s="1"/>
  <c r="AC20" i="1"/>
  <c r="AD20" i="1" s="1"/>
  <c r="AC21" i="1"/>
  <c r="AD21" i="1" s="1"/>
  <c r="AC22" i="1"/>
  <c r="AD22" i="1" s="1"/>
  <c r="AC23" i="1"/>
  <c r="AD23" i="1" s="1"/>
  <c r="AC24" i="1"/>
  <c r="AD24" i="1" s="1"/>
  <c r="AC25" i="1"/>
  <c r="AD25" i="1" s="1"/>
  <c r="AC26" i="1"/>
  <c r="AD26" i="1" s="1"/>
  <c r="AC27" i="1"/>
  <c r="AD27" i="1" s="1"/>
  <c r="AC28" i="1"/>
  <c r="AD28" i="1" s="1"/>
  <c r="AC29" i="1"/>
  <c r="AD29" i="1" s="1"/>
  <c r="AC30" i="1"/>
  <c r="AD30" i="1" s="1"/>
  <c r="AA5" i="1"/>
  <c r="AA6" i="1"/>
  <c r="AA7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Y5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9" i="1"/>
  <c r="X28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AC4" i="1"/>
  <c r="AD4" i="1" s="1"/>
  <c r="AA4" i="1"/>
  <c r="Z4" i="1"/>
  <c r="W4" i="1"/>
  <c r="S4" i="1"/>
  <c r="P4" i="1"/>
  <c r="O4" i="1"/>
  <c r="Q4" i="1"/>
  <c r="I5" i="1"/>
  <c r="J5" i="1" s="1"/>
  <c r="I6" i="1"/>
  <c r="J6" i="1" s="1"/>
  <c r="I20" i="1"/>
  <c r="J20" i="1" s="1"/>
  <c r="I24" i="1"/>
  <c r="J24" i="1" s="1"/>
  <c r="I27" i="1"/>
  <c r="J27" i="1" s="1"/>
  <c r="I30" i="1"/>
  <c r="J30" i="1" s="1"/>
  <c r="G20" i="1"/>
  <c r="G24" i="1"/>
  <c r="G27" i="1"/>
  <c r="G30" i="1"/>
  <c r="F5" i="1"/>
  <c r="F6" i="1"/>
  <c r="F20" i="1"/>
  <c r="F24" i="1"/>
  <c r="F27" i="1"/>
  <c r="F30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4" i="1"/>
  <c r="I4" i="1"/>
  <c r="D7" i="1"/>
  <c r="D5" i="1"/>
  <c r="D4" i="1"/>
  <c r="D29" i="1"/>
  <c r="D28" i="1"/>
  <c r="D27" i="1"/>
  <c r="D26" i="1"/>
  <c r="D24" i="1"/>
  <c r="D23" i="1"/>
  <c r="D22" i="1"/>
  <c r="D21" i="1"/>
  <c r="D20" i="1"/>
  <c r="D14" i="1"/>
  <c r="D13" i="1"/>
  <c r="D12" i="1"/>
  <c r="D11" i="1"/>
  <c r="D9" i="1"/>
  <c r="D6" i="1"/>
  <c r="BW24" i="1" l="1"/>
  <c r="CA24" i="1" s="1"/>
  <c r="D8" i="1"/>
  <c r="N30" i="1"/>
  <c r="X30" i="1"/>
  <c r="D10" i="1"/>
  <c r="D18" i="1"/>
  <c r="D15" i="1"/>
  <c r="N4" i="1"/>
  <c r="X5" i="1"/>
  <c r="D17" i="1"/>
  <c r="D19" i="1"/>
  <c r="D25" i="1"/>
  <c r="N6" i="1"/>
  <c r="D30" i="1"/>
  <c r="X4" i="1"/>
  <c r="D16" i="1"/>
  <c r="T4" i="1"/>
  <c r="AF3" i="3"/>
  <c r="AW5" i="3" s="1"/>
  <c r="AT3" i="3" s="1"/>
  <c r="AC3" i="3"/>
  <c r="AW4" i="3" s="1"/>
  <c r="AQ3" i="3" s="1"/>
  <c r="Z3" i="3"/>
  <c r="AW3" i="3" s="1"/>
  <c r="AN3" i="3" s="1"/>
  <c r="BW23" i="1" l="1"/>
  <c r="CA23" i="1" s="1"/>
  <c r="V2" i="1"/>
  <c r="L2" i="1"/>
  <c r="B2" i="1"/>
  <c r="BI13" i="1"/>
  <c r="BI12" i="1"/>
  <c r="BI11" i="1"/>
  <c r="BG13" i="1"/>
  <c r="BG12" i="1"/>
  <c r="BG11" i="1"/>
  <c r="BE13" i="1"/>
  <c r="BE12" i="1"/>
  <c r="BE11" i="1"/>
  <c r="BC13" i="1"/>
  <c r="BC12" i="1"/>
  <c r="BA13" i="1"/>
  <c r="BA12" i="1"/>
  <c r="BA11" i="1"/>
  <c r="AY13" i="1"/>
  <c r="AY12" i="1"/>
  <c r="AY11" i="1"/>
  <c r="AS12" i="1"/>
  <c r="AS13" i="1"/>
  <c r="AQ13" i="1"/>
  <c r="AQ12" i="1"/>
  <c r="AQ11" i="1"/>
  <c r="BJ11" i="1" l="1"/>
  <c r="BJ13" i="1"/>
  <c r="BJ12" i="1"/>
  <c r="B7" i="4" l="1"/>
  <c r="AO13" i="1"/>
  <c r="AO12" i="1"/>
  <c r="BT23" i="1" s="1"/>
  <c r="AO11" i="1"/>
  <c r="BX22" i="1" s="1"/>
  <c r="J4" i="1"/>
  <c r="BW22" i="1" s="1"/>
  <c r="CA22" i="1" s="1"/>
  <c r="H5" i="4" l="1"/>
  <c r="BT24" i="1"/>
  <c r="BX24" i="1"/>
  <c r="BX23" i="1"/>
  <c r="BT22" i="1"/>
  <c r="AF4" i="1"/>
  <c r="AF6" i="1"/>
  <c r="C7" i="4"/>
  <c r="AF5" i="1" l="1"/>
  <c r="H4" i="4" l="1"/>
  <c r="D5" i="4" l="1"/>
  <c r="D7" i="4" s="1"/>
</calcChain>
</file>

<file path=xl/sharedStrings.xml><?xml version="1.0" encoding="utf-8"?>
<sst xmlns="http://schemas.openxmlformats.org/spreadsheetml/2006/main" count="851" uniqueCount="384">
  <si>
    <t>PLANO B</t>
  </si>
  <si>
    <t>Empresa:</t>
  </si>
  <si>
    <t>Equipamento</t>
  </si>
  <si>
    <t>Valor uni.</t>
  </si>
  <si>
    <t>PLANO A</t>
  </si>
  <si>
    <t>Cód. Prod.</t>
  </si>
  <si>
    <t>Qtd.</t>
  </si>
  <si>
    <t>Valor total</t>
  </si>
  <si>
    <t>Valor</t>
  </si>
  <si>
    <t>Imp.</t>
  </si>
  <si>
    <t>PLANO C</t>
  </si>
  <si>
    <t>Resultado Final</t>
  </si>
  <si>
    <t>Empresa</t>
  </si>
  <si>
    <t>Linha</t>
  </si>
  <si>
    <t>Nível</t>
  </si>
  <si>
    <t>Residencial</t>
  </si>
  <si>
    <t>Profissional</t>
  </si>
  <si>
    <t>Cádio</t>
  </si>
  <si>
    <t>Força</t>
  </si>
  <si>
    <t>Valor Total</t>
  </si>
  <si>
    <t>N° Parc.</t>
  </si>
  <si>
    <t>Juros</t>
  </si>
  <si>
    <t>FINANCIAMENTO</t>
  </si>
  <si>
    <t>Brasil</t>
  </si>
  <si>
    <t>Valor:</t>
  </si>
  <si>
    <t>Bradesco</t>
  </si>
  <si>
    <t>Santander</t>
  </si>
  <si>
    <t xml:space="preserve">Valor </t>
  </si>
  <si>
    <t>Mod. Prod.</t>
  </si>
  <si>
    <t>Caixa Econômica Federal</t>
  </si>
  <si>
    <t>Nordeste</t>
  </si>
  <si>
    <t>Itaú</t>
  </si>
  <si>
    <t>Banco Central do Brasil</t>
  </si>
  <si>
    <t>Agências</t>
  </si>
  <si>
    <t>Agência:</t>
  </si>
  <si>
    <t>Valor Parc.</t>
  </si>
  <si>
    <t>Definição da Planilha</t>
  </si>
  <si>
    <t>Células Bloqueadas:</t>
  </si>
  <si>
    <t>Contem Formulas</t>
  </si>
  <si>
    <t>Células Desloqueadas:</t>
  </si>
  <si>
    <t>Referente aos Dados</t>
  </si>
  <si>
    <t>OBS:</t>
  </si>
  <si>
    <t>Respaldo Profissional</t>
  </si>
  <si>
    <t>Engenheiro Mecânico</t>
  </si>
  <si>
    <t>Certificação</t>
  </si>
  <si>
    <t>Nacional</t>
  </si>
  <si>
    <t>Internacional</t>
  </si>
  <si>
    <t>Patente</t>
  </si>
  <si>
    <t>Publicação Científica</t>
  </si>
  <si>
    <t>SIM</t>
  </si>
  <si>
    <t>NÃO</t>
  </si>
  <si>
    <t>FI</t>
  </si>
  <si>
    <t>=</t>
  </si>
  <si>
    <t>Valor Total dos Equipamentos</t>
  </si>
  <si>
    <t>Cotem Resultados e Formulas</t>
  </si>
  <si>
    <r>
      <t>Fator de Impacto (</t>
    </r>
    <r>
      <rPr>
        <b/>
        <sz val="12"/>
        <color rgb="FFFF0000"/>
        <rFont val="Times New Roman"/>
        <family val="1"/>
      </rPr>
      <t>FI</t>
    </r>
    <r>
      <rPr>
        <b/>
        <sz val="12"/>
        <color theme="1"/>
        <rFont val="Times New Roman"/>
        <family val="1"/>
      </rPr>
      <t>)</t>
    </r>
  </si>
  <si>
    <t>Planilha - Projeto Academia de Musculação</t>
  </si>
  <si>
    <t>Maior investimento:</t>
  </si>
  <si>
    <t>TECHNOGYM</t>
  </si>
  <si>
    <t>LIFE FITNESS</t>
  </si>
  <si>
    <t>Clascificação</t>
  </si>
  <si>
    <t>Funcional</t>
  </si>
  <si>
    <t>Treino</t>
  </si>
  <si>
    <t>Nív el</t>
  </si>
  <si>
    <t>Contem Descrições da Tabela</t>
  </si>
  <si>
    <t>Contem Opções Estabelecidas</t>
  </si>
  <si>
    <t>Moeda</t>
  </si>
  <si>
    <t>ITA</t>
  </si>
  <si>
    <t>EUA</t>
  </si>
  <si>
    <t>Operação</t>
  </si>
  <si>
    <t>País</t>
  </si>
  <si>
    <t>Países</t>
  </si>
  <si>
    <t>BRA</t>
  </si>
  <si>
    <t>ISR</t>
  </si>
  <si>
    <t>Plano</t>
  </si>
  <si>
    <t>A</t>
  </si>
  <si>
    <t>B</t>
  </si>
  <si>
    <t>C</t>
  </si>
  <si>
    <t>C95900-AN0K</t>
  </si>
  <si>
    <t>CB200C0-ANV0GGJK</t>
  </si>
  <si>
    <t>CB500N0-ANV0GGJK</t>
  </si>
  <si>
    <t>CB950C0-ANV0GGJL</t>
  </si>
  <si>
    <t>CB300C0-ANV0GGJL</t>
  </si>
  <si>
    <t>CB350C0-ANV0GGJL</t>
  </si>
  <si>
    <t>Inclusive</t>
  </si>
  <si>
    <t xml:space="preserve">Selection Med Ercolina Rehab </t>
  </si>
  <si>
    <t>M94500-ALVK</t>
  </si>
  <si>
    <t xml:space="preserve">Selection Arm Curl </t>
  </si>
  <si>
    <t>M99200-ALVK</t>
  </si>
  <si>
    <t xml:space="preserve">Selection Chest Incline </t>
  </si>
  <si>
    <t>M96500-ALVK</t>
  </si>
  <si>
    <t xml:space="preserve">Selection Chest Press </t>
  </si>
  <si>
    <t>M97000-ALVK</t>
  </si>
  <si>
    <t xml:space="preserve">Selection Lat Machine </t>
  </si>
  <si>
    <t>M91200-ALVK</t>
  </si>
  <si>
    <t>M94600-ALVK</t>
  </si>
  <si>
    <t>M97900-ALVK</t>
  </si>
  <si>
    <t xml:space="preserve">Selection Leg Press </t>
  </si>
  <si>
    <t>M95100-ALVK</t>
  </si>
  <si>
    <t>M99100-ALVK</t>
  </si>
  <si>
    <t xml:space="preserve">Selection Leg Curl </t>
  </si>
  <si>
    <t>M99000-ALVK</t>
  </si>
  <si>
    <t xml:space="preserve">Selection Rotary Calf </t>
  </si>
  <si>
    <t>M91500-ALVK</t>
  </si>
  <si>
    <t xml:space="preserve">Selection Abductor </t>
  </si>
  <si>
    <t>M91800-ALVK</t>
  </si>
  <si>
    <t>Selection Adductor</t>
  </si>
  <si>
    <t>M91700-ALVK</t>
  </si>
  <si>
    <t xml:space="preserve">Selection Total Abdominal </t>
  </si>
  <si>
    <t>M98300-ALVK</t>
  </si>
  <si>
    <t xml:space="preserve">Selection Multipower </t>
  </si>
  <si>
    <t>M953N0-AL0</t>
  </si>
  <si>
    <t xml:space="preserve">Selection Multi Hip </t>
  </si>
  <si>
    <t>M96700-ALVK</t>
  </si>
  <si>
    <t>Instalação</t>
  </si>
  <si>
    <t>Transporte</t>
  </si>
  <si>
    <t>Dados Iniciais</t>
  </si>
  <si>
    <t>Obrigado JESUS Cristo - O Realizador de Sonhos</t>
  </si>
  <si>
    <t>Marca R</t>
  </si>
  <si>
    <t>Desc.</t>
  </si>
  <si>
    <t>Fator custo:</t>
  </si>
  <si>
    <t>Data</t>
  </si>
  <si>
    <t>CYBEX</t>
  </si>
  <si>
    <t>Desconto</t>
  </si>
  <si>
    <t>Impostos</t>
  </si>
  <si>
    <t>Inst.</t>
  </si>
  <si>
    <t>Frete</t>
  </si>
  <si>
    <t>Transportadora</t>
  </si>
  <si>
    <t>Educador Físico (Esp.)</t>
  </si>
  <si>
    <t>Representante</t>
  </si>
  <si>
    <t>Empresa/Representante</t>
  </si>
  <si>
    <t>Matriz/Filial</t>
  </si>
  <si>
    <t>Cliente</t>
  </si>
  <si>
    <t>No. | Lt. | apt.:</t>
  </si>
  <si>
    <t>Logradouro:</t>
  </si>
  <si>
    <t>Bairro:</t>
  </si>
  <si>
    <t>Cidade:</t>
  </si>
  <si>
    <t>Estado:</t>
  </si>
  <si>
    <t>CEP:</t>
  </si>
  <si>
    <t>País:</t>
  </si>
  <si>
    <t>Fone:</t>
  </si>
  <si>
    <t>E-mail:</t>
  </si>
  <si>
    <t>Transportadoras</t>
  </si>
  <si>
    <t>Contato</t>
  </si>
  <si>
    <t>Thiago Batista Campos de Sousa</t>
  </si>
  <si>
    <t>2° Passo</t>
  </si>
  <si>
    <t>3° Passo</t>
  </si>
  <si>
    <t>4° Passo</t>
  </si>
  <si>
    <t>Inserir os dados da Consulta</t>
  </si>
  <si>
    <t>5° Passo</t>
  </si>
  <si>
    <t>Inserir os dados das Transportadoras</t>
  </si>
  <si>
    <t>6° Passo</t>
  </si>
  <si>
    <t>Inserir as carateristicas e preços dos Equipamentos</t>
  </si>
  <si>
    <t>7° Passo</t>
  </si>
  <si>
    <t>Inserir os dados das Empresas</t>
  </si>
  <si>
    <t>Inserir os dados do Cliente</t>
  </si>
  <si>
    <t>8° Passo</t>
  </si>
  <si>
    <t>Inserir os dados das Agências</t>
  </si>
  <si>
    <t>9° Passo</t>
  </si>
  <si>
    <t>Definir o Fator de Impacto</t>
  </si>
  <si>
    <t>SS-SP LX</t>
  </si>
  <si>
    <t>SS-CP LX</t>
  </si>
  <si>
    <t>SS-LR LX</t>
  </si>
  <si>
    <t>SS-RW LC</t>
  </si>
  <si>
    <t>SS-PD LC</t>
  </si>
  <si>
    <t>SS-BC LC</t>
  </si>
  <si>
    <t>SS-TP LC</t>
  </si>
  <si>
    <t>SS-PEC LC</t>
  </si>
  <si>
    <t>SS-ADC LX</t>
  </si>
  <si>
    <t>SS-FLY LX</t>
  </si>
  <si>
    <t>SS-HAB LX</t>
  </si>
  <si>
    <t>SS-HAD LX</t>
  </si>
  <si>
    <t>SS-SLP LC</t>
  </si>
  <si>
    <t>SS-LC LC</t>
  </si>
  <si>
    <t>SS-LE LC</t>
  </si>
  <si>
    <t>SS-CE LC</t>
  </si>
  <si>
    <t>SS-GL LC</t>
  </si>
  <si>
    <t>SS-AB LC</t>
  </si>
  <si>
    <t>SS-TR LX</t>
  </si>
  <si>
    <t>SS-BE LC</t>
  </si>
  <si>
    <t>Insignia Crest Press</t>
  </si>
  <si>
    <t>Insignia Shoulder Press</t>
  </si>
  <si>
    <t>Insignia Lateral Raise</t>
  </si>
  <si>
    <t>Insignia Row/Rear Deltoid</t>
  </si>
  <si>
    <t>Insignia Pulldown</t>
  </si>
  <si>
    <t>Insignia Bíceps Curl</t>
  </si>
  <si>
    <t>Insignia Pectoral Fly</t>
  </si>
  <si>
    <t>Insignia Assisted Dip Chin</t>
  </si>
  <si>
    <t>Insignia Pectoral Fly/Rear Deltoid</t>
  </si>
  <si>
    <t>Insignia Hip Abduction</t>
  </si>
  <si>
    <t>Insignia Hip Adduction</t>
  </si>
  <si>
    <t>Insignia Seated Leg Curl</t>
  </si>
  <si>
    <t>Insignia Seated Leg Press</t>
  </si>
  <si>
    <t>Insignia Leg Curl</t>
  </si>
  <si>
    <t>Insignia Leg Extension</t>
  </si>
  <si>
    <t>Insignia Calf Extension</t>
  </si>
  <si>
    <t>Insignia Glute</t>
  </si>
  <si>
    <t>Insignia Abdominal</t>
  </si>
  <si>
    <t>Insignia Torso Rotation</t>
  </si>
  <si>
    <t>Insignia Back Extension</t>
  </si>
  <si>
    <t>Insignia</t>
  </si>
  <si>
    <t>Optima Chest Press</t>
  </si>
  <si>
    <t>OSCP</t>
  </si>
  <si>
    <t>Optima Seated Row</t>
  </si>
  <si>
    <t>OSRW</t>
  </si>
  <si>
    <t>OSBC</t>
  </si>
  <si>
    <t>Optima Bíceps Curl</t>
  </si>
  <si>
    <t>Optima Tríceps Extension</t>
  </si>
  <si>
    <t>OSTE</t>
  </si>
  <si>
    <t>OSLR</t>
  </si>
  <si>
    <t>Optima Leg Extension</t>
  </si>
  <si>
    <t>Optima Lat Pulldown/Low Row</t>
  </si>
  <si>
    <t>Optima Pec Fly/Rear Delt</t>
  </si>
  <si>
    <t xml:space="preserve">OSLP </t>
  </si>
  <si>
    <t>Optima Leg Curl</t>
  </si>
  <si>
    <t>Signature Cable Motion Dual Adjustable Pulley</t>
  </si>
  <si>
    <t>Signature</t>
  </si>
  <si>
    <t>Optima 3 Tier Dumbbell Rack</t>
  </si>
  <si>
    <t>OSDB3</t>
  </si>
  <si>
    <t>Optima Biceps/Triceps</t>
  </si>
  <si>
    <t>OSLEC</t>
  </si>
  <si>
    <t>95C-SE</t>
  </si>
  <si>
    <t>Discover SE Upright Lifecycle Bike</t>
  </si>
  <si>
    <t>95R-SE</t>
  </si>
  <si>
    <t>Discover SE Recumbent Lifecycle Bike</t>
  </si>
  <si>
    <t>95X-SE</t>
  </si>
  <si>
    <t>Discover SE Elliptical Cross-Trainer</t>
  </si>
  <si>
    <t>95T-SE</t>
  </si>
  <si>
    <t>Discover SE Treadmill</t>
  </si>
  <si>
    <t>Discover SE Power Mill</t>
  </si>
  <si>
    <t>Discover</t>
  </si>
  <si>
    <t>Optima</t>
  </si>
  <si>
    <t>Leg Extension w/ Start RLD NEW EAGLE NX</t>
  </si>
  <si>
    <t xml:space="preserve">Seated Leg Curl w/Total RLD NEW EAGLE NX </t>
  </si>
  <si>
    <t>Eagle NX</t>
  </si>
  <si>
    <t>FW1</t>
  </si>
  <si>
    <t>FW2</t>
  </si>
  <si>
    <t>FW3</t>
  </si>
  <si>
    <t>FW4</t>
  </si>
  <si>
    <t>FW5</t>
  </si>
  <si>
    <t>FW6</t>
  </si>
  <si>
    <t>FW7</t>
  </si>
  <si>
    <t>FW8</t>
  </si>
  <si>
    <t>Olympic Bench Press</t>
  </si>
  <si>
    <t>Olympic Incline Press</t>
  </si>
  <si>
    <t>Olympic Decline Press</t>
  </si>
  <si>
    <t>Olympic Bench Plate Storage</t>
  </si>
  <si>
    <t>Military Press</t>
  </si>
  <si>
    <t>Scott Curl</t>
  </si>
  <si>
    <t>Squat Rack</t>
  </si>
  <si>
    <t>Power Cage</t>
  </si>
  <si>
    <t>Free Weights</t>
  </si>
  <si>
    <t>Selection Abdominal Crunch</t>
  </si>
  <si>
    <t>M95700-ALVK</t>
  </si>
  <si>
    <t>M97100-ALVK</t>
  </si>
  <si>
    <t>M98000-ALVK</t>
  </si>
  <si>
    <t>M95000-ALCK</t>
  </si>
  <si>
    <t>M94900-ALVK</t>
  </si>
  <si>
    <t>M91400-ALVK</t>
  </si>
  <si>
    <t>M95800-ALVK</t>
  </si>
  <si>
    <t>Selection Vertical Traction</t>
  </si>
  <si>
    <t xml:space="preserve">Selection Low Row </t>
  </si>
  <si>
    <t>Selection Upper Back</t>
  </si>
  <si>
    <t xml:space="preserve">Selection Shoulder Press </t>
  </si>
  <si>
    <t xml:space="preserve">Selection Pulldown </t>
  </si>
  <si>
    <t xml:space="preserve">Selection Pulley </t>
  </si>
  <si>
    <t xml:space="preserve">Selection Lower Back </t>
  </si>
  <si>
    <t>Selection Leg Extension</t>
  </si>
  <si>
    <t>Selection Arm Extension</t>
  </si>
  <si>
    <t>Selection Glute</t>
  </si>
  <si>
    <t>Selection</t>
  </si>
  <si>
    <t xml:space="preserve"> SS-SLC LC </t>
  </si>
  <si>
    <t>Selection Rotary Torso</t>
  </si>
  <si>
    <t>Serviços</t>
  </si>
  <si>
    <t>Serv.</t>
  </si>
  <si>
    <t>Element + Inclusive Chest Press</t>
  </si>
  <si>
    <t xml:space="preserve">Element + Inclusive Shoulder Press </t>
  </si>
  <si>
    <t>Element + Inclusive Low Row</t>
  </si>
  <si>
    <t xml:space="preserve">Element + Inclusive Leg Press </t>
  </si>
  <si>
    <t>Element + Inclusive Leg Extension</t>
  </si>
  <si>
    <t>Element + Inclusive Leg Curl</t>
  </si>
  <si>
    <t>GER</t>
  </si>
  <si>
    <t>CAN</t>
  </si>
  <si>
    <t>GBR</t>
  </si>
  <si>
    <t>GRE</t>
  </si>
  <si>
    <t>ESP</t>
  </si>
  <si>
    <t>MEX</t>
  </si>
  <si>
    <t>KOR</t>
  </si>
  <si>
    <t>ARG</t>
  </si>
  <si>
    <t>FRA</t>
  </si>
  <si>
    <t>RUS</t>
  </si>
  <si>
    <t>RSA</t>
  </si>
  <si>
    <t>CUB</t>
  </si>
  <si>
    <t>USA</t>
  </si>
  <si>
    <t>CHN</t>
  </si>
  <si>
    <r>
      <t xml:space="preserve">Clique nas </t>
    </r>
    <r>
      <rPr>
        <b/>
        <sz val="12"/>
        <color theme="0"/>
        <rFont val="Times New Roman"/>
        <family val="1"/>
      </rPr>
      <t>Célunas</t>
    </r>
  </si>
  <si>
    <t xml:space="preserve">M96900-ALVK </t>
  </si>
  <si>
    <t xml:space="preserve"> M99300-ALVK</t>
  </si>
  <si>
    <t xml:space="preserve">Selection Delts </t>
  </si>
  <si>
    <t xml:space="preserve">CB150C0-ANV0GGJK </t>
  </si>
  <si>
    <t xml:space="preserve">Insignia Tríceps Press </t>
  </si>
  <si>
    <t xml:space="preserve">Optima Shoulder Press </t>
  </si>
  <si>
    <t xml:space="preserve">OSSP </t>
  </si>
  <si>
    <t xml:space="preserve">OSFLY </t>
  </si>
  <si>
    <t>OSMP</t>
  </si>
  <si>
    <t>Optima Multi-Press</t>
  </si>
  <si>
    <t xml:space="preserve"> </t>
  </si>
  <si>
    <t xml:space="preserve">Optima Hip Abductor/Adductor </t>
  </si>
  <si>
    <t xml:space="preserve">OSHAA </t>
  </si>
  <si>
    <t xml:space="preserve">Optima Leg Press </t>
  </si>
  <si>
    <t xml:space="preserve"> OSLE </t>
  </si>
  <si>
    <t xml:space="preserve"> OSLC </t>
  </si>
  <si>
    <t>Optima Leg Extension/Curl</t>
  </si>
  <si>
    <t xml:space="preserve">Optima Abdominal </t>
  </si>
  <si>
    <t xml:space="preserve">OSAB </t>
  </si>
  <si>
    <t>OSPD</t>
  </si>
  <si>
    <t>Optima Lat Pulldown</t>
  </si>
  <si>
    <t xml:space="preserve">Optima Dual Adjustable Pulley </t>
  </si>
  <si>
    <t xml:space="preserve">OSDAP </t>
  </si>
  <si>
    <t xml:space="preserve">CMDAP </t>
  </si>
  <si>
    <t xml:space="preserve">Chest Press NEW EAGLE NX </t>
  </si>
  <si>
    <t xml:space="preserve">NE9 </t>
  </si>
  <si>
    <t xml:space="preserve">Lat Pulldown NEW EAGLE NX </t>
  </si>
  <si>
    <t xml:space="preserve">NE11 </t>
  </si>
  <si>
    <t xml:space="preserve">Row NEW EAGLE NX </t>
  </si>
  <si>
    <t xml:space="preserve">NE12 </t>
  </si>
  <si>
    <t xml:space="preserve">Overhead Press NEW EAGLE NX </t>
  </si>
  <si>
    <t xml:space="preserve">NE10 </t>
  </si>
  <si>
    <t xml:space="preserve">Arm Curl NEW EAGLE NX </t>
  </si>
  <si>
    <t xml:space="preserve">NE13 </t>
  </si>
  <si>
    <t xml:space="preserve">Arm Extension NEW EAGLE NX </t>
  </si>
  <si>
    <t xml:space="preserve">NE14 </t>
  </si>
  <si>
    <t xml:space="preserve">Glute NEW EAGLE NX </t>
  </si>
  <si>
    <t xml:space="preserve">NE8 </t>
  </si>
  <si>
    <t xml:space="preserve">Hip Ab/ Ad NEW EAGLE NX </t>
  </si>
  <si>
    <t xml:space="preserve">NE7 </t>
  </si>
  <si>
    <t xml:space="preserve">Leg Press NEW EAGLE NX </t>
  </si>
  <si>
    <t xml:space="preserve">NE1 </t>
  </si>
  <si>
    <t xml:space="preserve">NE2 </t>
  </si>
  <si>
    <t xml:space="preserve">Leg Extension w/Total RLD NEW EAGLE NX </t>
  </si>
  <si>
    <t xml:space="preserve">NE3 </t>
  </si>
  <si>
    <t xml:space="preserve">Seated Leg Curl w/ Start RLD NEW EAGLE NX </t>
  </si>
  <si>
    <t xml:space="preserve">NE4 </t>
  </si>
  <si>
    <t xml:space="preserve">NE5 </t>
  </si>
  <si>
    <t xml:space="preserve">Calf NEW EAGLE NX </t>
  </si>
  <si>
    <t xml:space="preserve">NE6 </t>
  </si>
  <si>
    <t xml:space="preserve">Abdominal NEW EAGLE NX </t>
  </si>
  <si>
    <t xml:space="preserve">NE15 </t>
  </si>
  <si>
    <t xml:space="preserve">Back Extension w/ Total RLD NEW EAGLE NX </t>
  </si>
  <si>
    <t xml:space="preserve">NE16 </t>
  </si>
  <si>
    <t xml:space="preserve">Torso Rotation NEW EAGLE NX </t>
  </si>
  <si>
    <t xml:space="preserve">NE17 </t>
  </si>
  <si>
    <t>Dip / Chin / Leg Raise</t>
  </si>
  <si>
    <t>B4</t>
  </si>
  <si>
    <t>Bent Leg Ab Board</t>
  </si>
  <si>
    <t>B2</t>
  </si>
  <si>
    <t>Adjustable Decline Bench</t>
  </si>
  <si>
    <t>BR4</t>
  </si>
  <si>
    <t>Leg Raise Chair</t>
  </si>
  <si>
    <t>B3</t>
  </si>
  <si>
    <t>45° Back Extension</t>
  </si>
  <si>
    <t>B1</t>
  </si>
  <si>
    <t>Adjustable - 10° to 80° Bench</t>
  </si>
  <si>
    <t>BR1</t>
  </si>
  <si>
    <t>Utility Bench</t>
  </si>
  <si>
    <t>BR3</t>
  </si>
  <si>
    <t>Flat Bench</t>
  </si>
  <si>
    <t>BR2</t>
  </si>
  <si>
    <t>Twin Tier Dumbbell Rack (holds 10 pairs)</t>
  </si>
  <si>
    <t>BR5</t>
  </si>
  <si>
    <t>BR6</t>
  </si>
  <si>
    <t>Three Tier Dumbbell Rack (holds 15 pairs)</t>
  </si>
  <si>
    <t>Weight Tree (holds plates only)</t>
  </si>
  <si>
    <t>BR7</t>
  </si>
  <si>
    <t>BR8</t>
  </si>
  <si>
    <t>Weight Storage with Bar Holders</t>
  </si>
  <si>
    <t>Barbell Rack</t>
  </si>
  <si>
    <t>BR9</t>
  </si>
  <si>
    <t>IMPOSTOS/SERVIÇOS/TRANSPORTE</t>
  </si>
  <si>
    <t>(***) **** - ****</t>
  </si>
  <si>
    <t>Trans. - Peso (Kg)</t>
  </si>
  <si>
    <t>Trans. - Contato</t>
  </si>
  <si>
    <t>Serv./Trans./Inst.</t>
  </si>
  <si>
    <t>Inserir as Linhas / Treinamentos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</si>
</sst>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name val="Times New Roman"/>
      <family val="1"/>
    </font>
    <font>
      <b/>
      <sz val="24"/>
      <color theme="1"/>
      <name val="Times New Roman"/>
      <family val="1"/>
    </font>
    <font>
      <sz val="11"/>
      <color theme="1"/>
      <name val="Times New Roman"/>
      <family val="1"/>
    </font>
    <font>
      <b/>
      <sz val="27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0"/>
      <name val="Calibri"/>
      <family val="2"/>
      <scheme val="minor"/>
    </font>
    <font>
      <sz val="27"/>
      <color theme="1"/>
      <name val="Times New Roman"/>
      <family val="1"/>
    </font>
    <font>
      <sz val="24"/>
      <color theme="1"/>
      <name val="Times New Roman"/>
      <family val="1"/>
    </font>
    <font>
      <sz val="29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i/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72">
    <xf numFmtId="0" fontId="0" fillId="0" borderId="0" xfId="0"/>
    <xf numFmtId="44" fontId="0" fillId="0" borderId="0" xfId="0" applyNumberFormat="1"/>
    <xf numFmtId="0" fontId="0" fillId="0" borderId="0" xfId="1" applyNumberFormat="1" applyFont="1"/>
    <xf numFmtId="0" fontId="0" fillId="0" borderId="0" xfId="0" applyNumberFormat="1"/>
    <xf numFmtId="0" fontId="3" fillId="2" borderId="1" xfId="0" applyFont="1" applyFill="1" applyBorder="1"/>
    <xf numFmtId="0" fontId="3" fillId="3" borderId="1" xfId="0" applyFont="1" applyFill="1" applyBorder="1"/>
    <xf numFmtId="164" fontId="3" fillId="3" borderId="1" xfId="2" applyNumberFormat="1" applyFont="1" applyFill="1" applyBorder="1" applyAlignment="1">
      <alignment horizontal="center"/>
    </xf>
    <xf numFmtId="0" fontId="0" fillId="0" borderId="0" xfId="0" applyFill="1"/>
    <xf numFmtId="44" fontId="3" fillId="0" borderId="0" xfId="0" applyNumberFormat="1" applyFont="1" applyFill="1"/>
    <xf numFmtId="0" fontId="0" fillId="5" borderId="9" xfId="0" applyFill="1" applyBorder="1"/>
    <xf numFmtId="0" fontId="0" fillId="5" borderId="6" xfId="0" applyFill="1" applyBorder="1"/>
    <xf numFmtId="0" fontId="0" fillId="5" borderId="0" xfId="0" applyFill="1" applyBorder="1"/>
    <xf numFmtId="0" fontId="0" fillId="5" borderId="11" xfId="0" applyFill="1" applyBorder="1"/>
    <xf numFmtId="0" fontId="0" fillId="5" borderId="10" xfId="0" applyFill="1" applyBorder="1"/>
    <xf numFmtId="0" fontId="0" fillId="5" borderId="8" xfId="0" applyFill="1" applyBorder="1"/>
    <xf numFmtId="0" fontId="0" fillId="5" borderId="7" xfId="0" applyFill="1" applyBorder="1"/>
    <xf numFmtId="0" fontId="0" fillId="5" borderId="5" xfId="0" applyFill="1" applyBorder="1"/>
    <xf numFmtId="0" fontId="0" fillId="5" borderId="12" xfId="0" applyFill="1" applyBorder="1"/>
    <xf numFmtId="0" fontId="0" fillId="0" borderId="0" xfId="0" applyFill="1" applyBorder="1"/>
    <xf numFmtId="0" fontId="7" fillId="5" borderId="9" xfId="0" applyFont="1" applyFill="1" applyBorder="1"/>
    <xf numFmtId="0" fontId="6" fillId="6" borderId="0" xfId="0" applyFont="1" applyFill="1" applyBorder="1" applyAlignment="1">
      <alignment vertical="top"/>
    </xf>
    <xf numFmtId="0" fontId="7" fillId="6" borderId="0" xfId="0" applyFont="1" applyFill="1" applyBorder="1"/>
    <xf numFmtId="0" fontId="0" fillId="6" borderId="0" xfId="0" applyFill="1" applyBorder="1"/>
    <xf numFmtId="0" fontId="3" fillId="6" borderId="0" xfId="0" applyFont="1" applyFill="1" applyBorder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44" fontId="3" fillId="6" borderId="1" xfId="0" applyNumberFormat="1" applyFont="1" applyFill="1" applyBorder="1" applyAlignment="1">
      <alignment horizontal="right"/>
    </xf>
    <xf numFmtId="0" fontId="3" fillId="6" borderId="1" xfId="0" applyFont="1" applyFill="1" applyBorder="1" applyAlignment="1">
      <alignment horizontal="center"/>
    </xf>
    <xf numFmtId="44" fontId="3" fillId="6" borderId="1" xfId="1" applyFont="1" applyFill="1" applyBorder="1"/>
    <xf numFmtId="0" fontId="2" fillId="0" borderId="0" xfId="0" applyFont="1" applyFill="1" applyBorder="1" applyAlignment="1"/>
    <xf numFmtId="0" fontId="0" fillId="6" borderId="5" xfId="0" applyFill="1" applyBorder="1"/>
    <xf numFmtId="0" fontId="0" fillId="6" borderId="9" xfId="0" applyFill="1" applyBorder="1"/>
    <xf numFmtId="0" fontId="0" fillId="6" borderId="6" xfId="0" applyFill="1" applyBorder="1"/>
    <xf numFmtId="0" fontId="0" fillId="6" borderId="12" xfId="0" applyFill="1" applyBorder="1"/>
    <xf numFmtId="0" fontId="0" fillId="6" borderId="11" xfId="0" applyFill="1" applyBorder="1"/>
    <xf numFmtId="0" fontId="0" fillId="6" borderId="7" xfId="0" applyFill="1" applyBorder="1"/>
    <xf numFmtId="0" fontId="0" fillId="6" borderId="10" xfId="0" applyFill="1" applyBorder="1"/>
    <xf numFmtId="0" fontId="0" fillId="6" borderId="8" xfId="0" applyFill="1" applyBorder="1"/>
    <xf numFmtId="0" fontId="3" fillId="4" borderId="1" xfId="0" applyFont="1" applyFill="1" applyBorder="1"/>
    <xf numFmtId="0" fontId="3" fillId="6" borderId="1" xfId="0" applyFont="1" applyFill="1" applyBorder="1"/>
    <xf numFmtId="0" fontId="10" fillId="6" borderId="0" xfId="0" applyFont="1" applyFill="1" applyBorder="1"/>
    <xf numFmtId="0" fontId="3" fillId="6" borderId="0" xfId="0" applyFont="1" applyFill="1" applyBorder="1" applyAlignment="1">
      <alignment horizontal="center"/>
    </xf>
    <xf numFmtId="0" fontId="3" fillId="7" borderId="1" xfId="0" applyFont="1" applyFill="1" applyBorder="1"/>
    <xf numFmtId="0" fontId="3" fillId="0" borderId="0" xfId="0" applyFont="1" applyFill="1" applyBorder="1"/>
    <xf numFmtId="0" fontId="3" fillId="3" borderId="1" xfId="0" applyFont="1" applyFill="1" applyBorder="1" applyAlignment="1" applyProtection="1">
      <alignment horizontal="center"/>
    </xf>
    <xf numFmtId="164" fontId="3" fillId="2" borderId="1" xfId="2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44" fontId="3" fillId="2" borderId="1" xfId="1" applyFont="1" applyFill="1" applyBorder="1" applyAlignment="1" applyProtection="1">
      <alignment horizontal="right"/>
      <protection locked="0"/>
    </xf>
    <xf numFmtId="44" fontId="3" fillId="2" borderId="1" xfId="1" applyFont="1" applyFill="1" applyBorder="1" applyProtection="1"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12" fillId="5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164" fontId="3" fillId="3" borderId="1" xfId="2" applyNumberFormat="1" applyFont="1" applyFill="1" applyBorder="1" applyAlignment="1" applyProtection="1">
      <alignment horizontal="center"/>
    </xf>
    <xf numFmtId="44" fontId="3" fillId="3" borderId="1" xfId="1" applyFont="1" applyFill="1" applyBorder="1" applyAlignment="1" applyProtection="1">
      <alignment horizontal="center"/>
    </xf>
    <xf numFmtId="8" fontId="5" fillId="6" borderId="1" xfId="1" applyNumberFormat="1" applyFont="1" applyFill="1" applyBorder="1" applyAlignment="1">
      <alignment horizontal="right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/>
    </xf>
    <xf numFmtId="2" fontId="3" fillId="4" borderId="1" xfId="0" applyNumberFormat="1" applyFont="1" applyFill="1" applyBorder="1" applyAlignment="1" applyProtection="1">
      <alignment horizontal="center"/>
    </xf>
    <xf numFmtId="14" fontId="3" fillId="4" borderId="1" xfId="0" applyNumberFormat="1" applyFont="1" applyFill="1" applyBorder="1" applyAlignment="1" applyProtection="1">
      <alignment horizontal="center" vertical="center"/>
    </xf>
    <xf numFmtId="14" fontId="3" fillId="4" borderId="1" xfId="0" applyNumberFormat="1" applyFont="1" applyFill="1" applyBorder="1" applyAlignment="1" applyProtection="1">
      <alignment horizontal="center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 vertical="center"/>
    </xf>
    <xf numFmtId="9" fontId="3" fillId="2" borderId="1" xfId="2" applyFont="1" applyFill="1" applyBorder="1" applyAlignment="1" applyProtection="1">
      <alignment horizontal="center"/>
      <protection locked="0"/>
    </xf>
    <xf numFmtId="44" fontId="3" fillId="2" borderId="1" xfId="1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/>
    </xf>
    <xf numFmtId="0" fontId="0" fillId="5" borderId="0" xfId="0" applyFill="1" applyBorder="1" applyProtection="1"/>
    <xf numFmtId="0" fontId="0" fillId="5" borderId="9" xfId="0" applyFill="1" applyBorder="1" applyProtection="1"/>
    <xf numFmtId="0" fontId="0" fillId="5" borderId="6" xfId="0" applyFill="1" applyBorder="1" applyProtection="1"/>
    <xf numFmtId="0" fontId="3" fillId="4" borderId="1" xfId="0" applyFont="1" applyFill="1" applyBorder="1" applyAlignment="1" applyProtection="1">
      <alignment horizontal="center"/>
    </xf>
    <xf numFmtId="0" fontId="3" fillId="5" borderId="11" xfId="0" applyFont="1" applyFill="1" applyBorder="1" applyProtection="1"/>
    <xf numFmtId="14" fontId="3" fillId="4" borderId="1" xfId="0" applyNumberFormat="1" applyFont="1" applyFill="1" applyBorder="1" applyAlignment="1" applyProtection="1">
      <alignment horizontal="left"/>
    </xf>
    <xf numFmtId="0" fontId="3" fillId="4" borderId="1" xfId="0" applyFont="1" applyFill="1" applyBorder="1" applyAlignment="1" applyProtection="1">
      <alignment horizontal="left"/>
    </xf>
    <xf numFmtId="0" fontId="0" fillId="5" borderId="11" xfId="0" applyFill="1" applyBorder="1" applyProtection="1"/>
    <xf numFmtId="0" fontId="0" fillId="5" borderId="0" xfId="0" applyFill="1" applyBorder="1" applyAlignment="1" applyProtection="1">
      <alignment horizontal="center"/>
    </xf>
    <xf numFmtId="0" fontId="0" fillId="5" borderId="0" xfId="0" applyFill="1" applyProtection="1"/>
    <xf numFmtId="0" fontId="11" fillId="5" borderId="0" xfId="0" applyFont="1" applyFill="1" applyBorder="1" applyProtection="1"/>
    <xf numFmtId="0" fontId="11" fillId="5" borderId="0" xfId="0" applyFont="1" applyFill="1" applyBorder="1" applyAlignment="1" applyProtection="1">
      <alignment horizontal="center"/>
    </xf>
    <xf numFmtId="0" fontId="0" fillId="5" borderId="10" xfId="0" applyFill="1" applyBorder="1" applyProtection="1"/>
    <xf numFmtId="0" fontId="0" fillId="5" borderId="8" xfId="0" applyFill="1" applyBorder="1" applyProtection="1"/>
    <xf numFmtId="0" fontId="0" fillId="5" borderId="5" xfId="0" applyFill="1" applyBorder="1" applyProtection="1"/>
    <xf numFmtId="0" fontId="0" fillId="5" borderId="12" xfId="0" applyFill="1" applyBorder="1" applyProtection="1"/>
    <xf numFmtId="0" fontId="2" fillId="4" borderId="1" xfId="0" applyFont="1" applyFill="1" applyBorder="1" applyAlignment="1" applyProtection="1">
      <alignment horizontal="right"/>
    </xf>
    <xf numFmtId="0" fontId="0" fillId="5" borderId="7" xfId="0" applyFill="1" applyBorder="1" applyProtection="1"/>
    <xf numFmtId="0" fontId="0" fillId="5" borderId="0" xfId="0" applyFill="1" applyBorder="1" applyAlignment="1" applyProtection="1">
      <alignment vertical="top"/>
    </xf>
    <xf numFmtId="0" fontId="3" fillId="5" borderId="0" xfId="0" applyFont="1" applyFill="1" applyBorder="1" applyProtection="1"/>
    <xf numFmtId="44" fontId="3" fillId="3" borderId="1" xfId="1" applyFont="1" applyFill="1" applyBorder="1" applyAlignment="1" applyProtection="1">
      <alignment horizontal="right"/>
    </xf>
    <xf numFmtId="0" fontId="3" fillId="3" borderId="1" xfId="0" applyFont="1" applyFill="1" applyBorder="1" applyProtection="1"/>
    <xf numFmtId="165" fontId="3" fillId="3" borderId="1" xfId="0" applyNumberFormat="1" applyFont="1" applyFill="1" applyBorder="1" applyAlignment="1" applyProtection="1">
      <alignment horizontal="center"/>
    </xf>
    <xf numFmtId="165" fontId="3" fillId="6" borderId="1" xfId="3" applyNumberFormat="1" applyFont="1" applyFill="1" applyBorder="1" applyAlignment="1" applyProtection="1">
      <alignment horizontal="center" vertical="top"/>
    </xf>
    <xf numFmtId="0" fontId="3" fillId="6" borderId="1" xfId="0" applyFont="1" applyFill="1" applyBorder="1" applyAlignment="1" applyProtection="1">
      <alignment horizontal="center"/>
    </xf>
    <xf numFmtId="0" fontId="3" fillId="4" borderId="12" xfId="0" applyFont="1" applyFill="1" applyBorder="1" applyProtection="1"/>
    <xf numFmtId="0" fontId="0" fillId="4" borderId="11" xfId="0" applyFill="1" applyBorder="1" applyProtection="1"/>
    <xf numFmtId="0" fontId="0" fillId="5" borderId="11" xfId="0" applyFill="1" applyBorder="1" applyAlignment="1" applyProtection="1">
      <alignment horizontal="center"/>
    </xf>
    <xf numFmtId="0" fontId="3" fillId="5" borderId="0" xfId="0" applyFont="1" applyFill="1" applyAlignment="1" applyProtection="1">
      <alignment horizontal="center"/>
    </xf>
    <xf numFmtId="0" fontId="9" fillId="4" borderId="1" xfId="0" applyFont="1" applyFill="1" applyBorder="1" applyAlignment="1" applyProtection="1">
      <alignment horizontal="center"/>
    </xf>
    <xf numFmtId="0" fontId="3" fillId="4" borderId="12" xfId="0" applyFont="1" applyFill="1" applyBorder="1" applyAlignment="1" applyProtection="1">
      <alignment horizontal="center"/>
    </xf>
    <xf numFmtId="0" fontId="3" fillId="4" borderId="11" xfId="0" applyFont="1" applyFill="1" applyBorder="1" applyAlignment="1" applyProtection="1">
      <alignment horizontal="center"/>
    </xf>
    <xf numFmtId="0" fontId="2" fillId="3" borderId="1" xfId="0" applyFont="1" applyFill="1" applyBorder="1" applyProtection="1"/>
    <xf numFmtId="14" fontId="3" fillId="3" borderId="1" xfId="0" applyNumberFormat="1" applyFont="1" applyFill="1" applyBorder="1" applyAlignment="1" applyProtection="1">
      <alignment horizontal="center"/>
    </xf>
    <xf numFmtId="44" fontId="3" fillId="3" borderId="1" xfId="0" applyNumberFormat="1" applyFont="1" applyFill="1" applyBorder="1" applyProtection="1"/>
    <xf numFmtId="1" fontId="2" fillId="6" borderId="1" xfId="0" applyNumberFormat="1" applyFont="1" applyFill="1" applyBorder="1" applyAlignment="1" applyProtection="1">
      <alignment horizontal="center"/>
    </xf>
    <xf numFmtId="44" fontId="3" fillId="3" borderId="1" xfId="1" applyFont="1" applyFill="1" applyBorder="1" applyProtection="1"/>
    <xf numFmtId="44" fontId="3" fillId="6" borderId="1" xfId="0" applyNumberFormat="1" applyFont="1" applyFill="1" applyBorder="1" applyProtection="1"/>
    <xf numFmtId="0" fontId="0" fillId="0" borderId="0" xfId="0" applyProtection="1"/>
    <xf numFmtId="0" fontId="0" fillId="5" borderId="10" xfId="0" applyFill="1" applyBorder="1" applyAlignment="1" applyProtection="1">
      <alignment vertical="top"/>
    </xf>
    <xf numFmtId="0" fontId="3" fillId="5" borderId="10" xfId="0" applyFont="1" applyFill="1" applyBorder="1" applyAlignment="1" applyProtection="1">
      <alignment horizontal="center" vertical="top"/>
    </xf>
    <xf numFmtId="0" fontId="3" fillId="5" borderId="10" xfId="0" applyFont="1" applyFill="1" applyBorder="1" applyProtection="1"/>
    <xf numFmtId="0" fontId="3" fillId="5" borderId="10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7" borderId="4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</xf>
    <xf numFmtId="14" fontId="3" fillId="3" borderId="1" xfId="0" applyNumberFormat="1" applyFont="1" applyFill="1" applyBorder="1" applyAlignment="1" applyProtection="1">
      <alignment horizontal="center"/>
      <protection locked="0"/>
    </xf>
    <xf numFmtId="1" fontId="3" fillId="6" borderId="1" xfId="0" applyNumberFormat="1" applyFont="1" applyFill="1" applyBorder="1" applyAlignment="1" applyProtection="1">
      <alignment horizontal="center" vertical="center"/>
    </xf>
    <xf numFmtId="44" fontId="3" fillId="6" borderId="1" xfId="1" applyFont="1" applyFill="1" applyBorder="1" applyAlignment="1" applyProtection="1">
      <alignment horizontal="center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13" fillId="4" borderId="1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6" fillId="3" borderId="1" xfId="4" applyFont="1" applyFill="1" applyBorder="1" applyAlignment="1">
      <alignment horizontal="left" vertical="center"/>
    </xf>
    <xf numFmtId="0" fontId="16" fillId="3" borderId="2" xfId="4" applyFont="1" applyFill="1" applyBorder="1" applyAlignment="1">
      <alignment horizontal="left" vertical="center"/>
    </xf>
    <xf numFmtId="0" fontId="16" fillId="3" borderId="3" xfId="4" applyFont="1" applyFill="1" applyBorder="1" applyAlignment="1">
      <alignment horizontal="left" vertical="center"/>
    </xf>
    <xf numFmtId="0" fontId="16" fillId="3" borderId="4" xfId="4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</cellXfs>
  <cellStyles count="5">
    <cellStyle name="Hiperlink" xfId="4" builtinId="8"/>
    <cellStyle name="Moeda" xfId="1" builtinId="4"/>
    <cellStyle name="Normal" xfId="0" builtinId="0"/>
    <cellStyle name="Porcentagem" xfId="2" builtinId="5"/>
    <cellStyle name="Vírgula" xfId="3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menu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menu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menu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be.com/watch?v=cdvW8yhyrU8" TargetMode="External"/><Relationship Id="rId2" Type="http://schemas.openxmlformats.org/officeDocument/2006/relationships/hyperlink" Target="http://cursoexcelvba.com/excelbasico/" TargetMode="External"/><Relationship Id="rId1" Type="http://schemas.openxmlformats.org/officeDocument/2006/relationships/hyperlink" Target="https://youtube.com/watch?v=K9cI-fb2Fw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11</xdr:col>
      <xdr:colOff>571393</xdr:colOff>
      <xdr:row>56</xdr:row>
      <xdr:rowOff>152400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62000"/>
          <a:ext cx="7113708" cy="10058400"/>
        </a:xfrm>
        <a:prstGeom prst="rect">
          <a:avLst/>
        </a:prstGeom>
      </xdr:spPr>
    </xdr:pic>
    <xdr:clientData/>
  </xdr:twoCellAnchor>
  <xdr:twoCellAnchor>
    <xdr:from>
      <xdr:col>3</xdr:col>
      <xdr:colOff>285750</xdr:colOff>
      <xdr:row>5</xdr:row>
      <xdr:rowOff>104775</xdr:rowOff>
    </xdr:from>
    <xdr:to>
      <xdr:col>10</xdr:col>
      <xdr:colOff>6958</xdr:colOff>
      <xdr:row>7</xdr:row>
      <xdr:rowOff>91167</xdr:rowOff>
    </xdr:to>
    <xdr:sp macro="" textlink="">
      <xdr:nvSpPr>
        <xdr:cNvPr id="5" name="CaixaDeTexto 4"/>
        <xdr:cNvSpPr txBox="1"/>
      </xdr:nvSpPr>
      <xdr:spPr>
        <a:xfrm>
          <a:off x="2114550" y="1057275"/>
          <a:ext cx="3988408" cy="3673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700" b="1">
              <a:latin typeface="Times New Roman" pitchFamily="18" charset="0"/>
              <a:cs typeface="Times New Roman" pitchFamily="18" charset="0"/>
            </a:rPr>
            <a:t>Introdução</a:t>
          </a:r>
        </a:p>
      </xdr:txBody>
    </xdr:sp>
    <xdr:clientData/>
  </xdr:twoCellAnchor>
  <xdr:twoCellAnchor>
    <xdr:from>
      <xdr:col>1</xdr:col>
      <xdr:colOff>1</xdr:colOff>
      <xdr:row>75</xdr:row>
      <xdr:rowOff>1</xdr:rowOff>
    </xdr:from>
    <xdr:to>
      <xdr:col>12</xdr:col>
      <xdr:colOff>1</xdr:colOff>
      <xdr:row>87</xdr:row>
      <xdr:rowOff>1</xdr:rowOff>
    </xdr:to>
    <xdr:sp macro="" textlink="">
      <xdr:nvSpPr>
        <xdr:cNvPr id="7" name="CaixaDeTexto 6"/>
        <xdr:cNvSpPr txBox="1"/>
      </xdr:nvSpPr>
      <xdr:spPr>
        <a:xfrm>
          <a:off x="609601" y="12201526"/>
          <a:ext cx="7124700" cy="228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>
              <a:solidFill>
                <a:srgbClr val="FF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OBS: Apos um sério problema em meu micro que infelizmente perdi preciosos dados, iniciei por intermédio do outro aparelho, o único Curso em Excel disponível, inclusive em um aparelho com o menor avanço tecnológico, onde pelas necessidades de inserção no mercado de trabalho, precisei elaborar um orçamento</a:t>
          </a:r>
          <a:r>
            <a:rPr lang="pt-BR" sz="1200" baseline="0">
              <a:solidFill>
                <a:srgbClr val="FF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que determinasse</a:t>
          </a:r>
          <a:r>
            <a:rPr lang="pt-BR" sz="1200">
              <a:solidFill>
                <a:srgbClr val="FF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o custo benefício das Indústrias de Equipamentos para Musculação (também posso estar incluído) que, por intermédio do Curso Básico em Excel e com o auxilio dos vídeos da empresa Caminhos do Emprego, disponível gratuitamente no canal do youtube, elaborei essa planilha para</a:t>
          </a:r>
          <a:r>
            <a:rPr lang="pt-BR" sz="1200" baseline="0">
              <a:solidFill>
                <a:srgbClr val="FF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pt-BR" sz="1200">
              <a:solidFill>
                <a:srgbClr val="FF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alcançar minhas perspectivas frente aos processos iniciais de financiamento.</a:t>
          </a:r>
        </a:p>
        <a:p>
          <a:pPr algn="ctr"/>
          <a:endParaRPr lang="pt-BR" sz="1200">
            <a:solidFill>
              <a:srgbClr val="FF0000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pt-BR" sz="1200">
              <a:solidFill>
                <a:srgbClr val="FF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Vale ressaltar que a criei por intermédio do Curso Básico</a:t>
          </a:r>
          <a:r>
            <a:rPr lang="pt-BR" sz="1200" baseline="0">
              <a:solidFill>
                <a:srgbClr val="FF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pt-BR" sz="1200">
              <a:solidFill>
                <a:srgbClr val="FF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no qual deixo a critério do Prof Jhonny Lopez, o modificar, caso necessário, alguns comandos.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268430</xdr:colOff>
      <xdr:row>15</xdr:row>
      <xdr:rowOff>182858</xdr:rowOff>
    </xdr:from>
    <xdr:to>
      <xdr:col>7</xdr:col>
      <xdr:colOff>2935429</xdr:colOff>
      <xdr:row>18</xdr:row>
      <xdr:rowOff>28015</xdr:rowOff>
    </xdr:to>
    <xdr:sp macro="" textlink="">
      <xdr:nvSpPr>
        <xdr:cNvPr id="2" name="CaixaDeTexto 1"/>
        <xdr:cNvSpPr txBox="1"/>
      </xdr:nvSpPr>
      <xdr:spPr>
        <a:xfrm>
          <a:off x="879151" y="3376534"/>
          <a:ext cx="6785160" cy="450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>
              <a:latin typeface="Times New Roman" pitchFamily="18" charset="0"/>
              <a:cs typeface="Times New Roman" pitchFamily="18" charset="0"/>
            </a:rPr>
            <a:t>No Plan.: </a:t>
          </a:r>
          <a:r>
            <a:rPr lang="pt-BR" sz="1200" b="1">
              <a:latin typeface="Times New Roman" pitchFamily="18" charset="0"/>
              <a:cs typeface="Times New Roman" pitchFamily="18" charset="0"/>
            </a:rPr>
            <a:t>Empresas</a:t>
          </a:r>
          <a:r>
            <a:rPr lang="pt-BR" sz="1200">
              <a:latin typeface="Times New Roman" pitchFamily="18" charset="0"/>
              <a:cs typeface="Times New Roman" pitchFamily="18" charset="0"/>
            </a:rPr>
            <a:t>; as Colunas: </a:t>
          </a:r>
          <a:r>
            <a:rPr lang="pt-BR" sz="1200" b="1">
              <a:latin typeface="Times New Roman" pitchFamily="18" charset="0"/>
              <a:cs typeface="Times New Roman" pitchFamily="18" charset="0"/>
            </a:rPr>
            <a:t>Mod. Prod.</a:t>
          </a:r>
          <a:r>
            <a:rPr lang="pt-BR" sz="1200">
              <a:latin typeface="Times New Roman" pitchFamily="18" charset="0"/>
              <a:cs typeface="Times New Roman" pitchFamily="18" charset="0"/>
            </a:rPr>
            <a:t> e </a:t>
          </a:r>
          <a:r>
            <a:rPr lang="pt-BR" sz="1200" b="1">
              <a:latin typeface="Times New Roman" pitchFamily="18" charset="0"/>
              <a:cs typeface="Times New Roman" pitchFamily="18" charset="0"/>
            </a:rPr>
            <a:t>Cód. Prod.</a:t>
          </a:r>
          <a:r>
            <a:rPr lang="pt-BR" sz="1200">
              <a:latin typeface="Times New Roman" pitchFamily="18" charset="0"/>
              <a:cs typeface="Times New Roman" pitchFamily="18" charset="0"/>
            </a:rPr>
            <a:t>, caso a Industria não possua descrição, as células devem permanecer vazias.</a:t>
          </a:r>
        </a:p>
      </xdr:txBody>
    </xdr:sp>
    <xdr:clientData/>
  </xdr:twoCellAnchor>
  <xdr:twoCellAnchor editAs="oneCell">
    <xdr:from>
      <xdr:col>1</xdr:col>
      <xdr:colOff>1</xdr:colOff>
      <xdr:row>18</xdr:row>
      <xdr:rowOff>20555</xdr:rowOff>
    </xdr:from>
    <xdr:to>
      <xdr:col>8</xdr:col>
      <xdr:colOff>4136</xdr:colOff>
      <xdr:row>45</xdr:row>
      <xdr:rowOff>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722" y="3214231"/>
          <a:ext cx="7315973" cy="5122945"/>
        </a:xfrm>
        <a:prstGeom prst="rect">
          <a:avLst/>
        </a:prstGeom>
      </xdr:spPr>
    </xdr:pic>
    <xdr:clientData/>
  </xdr:twoCellAnchor>
  <xdr:twoCellAnchor>
    <xdr:from>
      <xdr:col>1</xdr:col>
      <xdr:colOff>268944</xdr:colOff>
      <xdr:row>12</xdr:row>
      <xdr:rowOff>184897</xdr:rowOff>
    </xdr:from>
    <xdr:to>
      <xdr:col>7</xdr:col>
      <xdr:colOff>2935943</xdr:colOff>
      <xdr:row>15</xdr:row>
      <xdr:rowOff>30055</xdr:rowOff>
    </xdr:to>
    <xdr:sp macro="" textlink="">
      <xdr:nvSpPr>
        <xdr:cNvPr id="4" name="CaixaDeTexto 3"/>
        <xdr:cNvSpPr txBox="1"/>
      </xdr:nvSpPr>
      <xdr:spPr>
        <a:xfrm>
          <a:off x="879665" y="2773456"/>
          <a:ext cx="6785160" cy="450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Os comandos foram programados para se</a:t>
          </a:r>
          <a:r>
            <a:rPr lang="pt-BR" sz="12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trabalhar com Catálogos que possua </a:t>
          </a:r>
          <a:r>
            <a:rPr lang="pt-BR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descrições especificas dos Equipamentos. </a:t>
          </a:r>
          <a:endParaRPr lang="pt-BR" sz="1200">
            <a:effectLst/>
            <a:latin typeface="Times New Roman" pitchFamily="18" charset="0"/>
            <a:cs typeface="Times New Roman" pitchFamily="18" charset="0"/>
          </a:endParaRPr>
        </a:p>
        <a:p>
          <a:endParaRPr lang="pt-BR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7959</xdr:colOff>
      <xdr:row>12</xdr:row>
      <xdr:rowOff>8024</xdr:rowOff>
    </xdr:from>
    <xdr:to>
      <xdr:col>26</xdr:col>
      <xdr:colOff>7937</xdr:colOff>
      <xdr:row>24</xdr:row>
      <xdr:rowOff>29309</xdr:rowOff>
    </xdr:to>
    <xdr:sp macro="" textlink="">
      <xdr:nvSpPr>
        <xdr:cNvPr id="2" name="CaixaDeTexto 1"/>
        <xdr:cNvSpPr txBox="1"/>
      </xdr:nvSpPr>
      <xdr:spPr>
        <a:xfrm>
          <a:off x="45383594" y="2374620"/>
          <a:ext cx="2073497" cy="2395208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200">
              <a:solidFill>
                <a:schemeClr val="bg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OBS: </a:t>
          </a:r>
          <a:r>
            <a:rPr lang="pt-BR" sz="12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 distribuição na Coluna </a:t>
          </a:r>
          <a:r>
            <a:rPr lang="pt-BR" sz="1200" b="1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Equipamento</a:t>
          </a:r>
          <a:r>
            <a:rPr lang="pt-BR" sz="12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deve seguir a ordem dos Grupos Musculares e Acessórios: Peito, Dorsal, Deltoide, Bíceps, Tríceps, Antebraço, Glúteo, Coxa, Panturrilha e Acessórios; quando Acessório, a Coluna </a:t>
          </a:r>
          <a:r>
            <a:rPr lang="pt-BR" sz="1200" b="1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Treino</a:t>
          </a:r>
          <a:r>
            <a:rPr lang="pt-BR" sz="12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deverá permanecer vazia.</a:t>
          </a:r>
        </a:p>
        <a:p>
          <a:pPr algn="l"/>
          <a:endParaRPr lang="pt-BR" sz="1200">
            <a:solidFill>
              <a:schemeClr val="tx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algn="l"/>
          <a:r>
            <a:rPr lang="pt-BR" sz="12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 Seleção (Plan.: </a:t>
          </a:r>
          <a:r>
            <a:rPr lang="pt-BR" sz="1200" b="1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Tabela</a:t>
          </a:r>
          <a:r>
            <a:rPr lang="pt-BR" sz="12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) deve obedecer essa resolução.  </a:t>
          </a:r>
        </a:p>
        <a:p>
          <a:pPr algn="l"/>
          <a:endParaRPr lang="pt-BR" sz="1100"/>
        </a:p>
      </xdr:txBody>
    </xdr:sp>
    <xdr:clientData/>
  </xdr:twoCellAnchor>
  <xdr:twoCellAnchor>
    <xdr:from>
      <xdr:col>35</xdr:col>
      <xdr:colOff>612322</xdr:colOff>
      <xdr:row>13</xdr:row>
      <xdr:rowOff>81642</xdr:rowOff>
    </xdr:from>
    <xdr:to>
      <xdr:col>37</xdr:col>
      <xdr:colOff>2462893</xdr:colOff>
      <xdr:row>17</xdr:row>
      <xdr:rowOff>149679</xdr:rowOff>
    </xdr:to>
    <xdr:sp macro="" textlink="">
      <xdr:nvSpPr>
        <xdr:cNvPr id="5" name="Arredondar Retângulo em um Canto Diagonal 4">
          <a:hlinkClick xmlns:r="http://schemas.openxmlformats.org/officeDocument/2006/relationships" r:id="rId1"/>
        </xdr:cNvPr>
        <xdr:cNvSpPr/>
      </xdr:nvSpPr>
      <xdr:spPr>
        <a:xfrm>
          <a:off x="57517393" y="2721428"/>
          <a:ext cx="3701143" cy="884465"/>
        </a:xfrm>
        <a:prstGeom prst="round2Diag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000"/>
            <a:t>Voltar - Apresentação</a:t>
          </a:r>
        </a:p>
      </xdr:txBody>
    </xdr:sp>
    <xdr:clientData/>
  </xdr:twoCellAnchor>
  <xdr:twoCellAnchor>
    <xdr:from>
      <xdr:col>42</xdr:col>
      <xdr:colOff>585107</xdr:colOff>
      <xdr:row>14</xdr:row>
      <xdr:rowOff>81642</xdr:rowOff>
    </xdr:from>
    <xdr:to>
      <xdr:col>45</xdr:col>
      <xdr:colOff>217715</xdr:colOff>
      <xdr:row>17</xdr:row>
      <xdr:rowOff>95250</xdr:rowOff>
    </xdr:to>
    <xdr:sp macro="" textlink="">
      <xdr:nvSpPr>
        <xdr:cNvPr id="7" name="Arredondar Retângulo em um Canto Diagonal 6">
          <a:hlinkClick xmlns:r="http://schemas.openxmlformats.org/officeDocument/2006/relationships" r:id="rId1"/>
        </xdr:cNvPr>
        <xdr:cNvSpPr/>
      </xdr:nvSpPr>
      <xdr:spPr>
        <a:xfrm>
          <a:off x="67505036" y="2925535"/>
          <a:ext cx="3891643" cy="625929"/>
        </a:xfrm>
        <a:prstGeom prst="round2Diag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/>
            <a:t>Voltar - Apresentação</a:t>
          </a:r>
        </a:p>
      </xdr:txBody>
    </xdr:sp>
    <xdr:clientData/>
  </xdr:twoCellAnchor>
  <xdr:twoCellAnchor>
    <xdr:from>
      <xdr:col>52</xdr:col>
      <xdr:colOff>258537</xdr:colOff>
      <xdr:row>8</xdr:row>
      <xdr:rowOff>176892</xdr:rowOff>
    </xdr:from>
    <xdr:to>
      <xdr:col>55</xdr:col>
      <xdr:colOff>612323</xdr:colOff>
      <xdr:row>11</xdr:row>
      <xdr:rowOff>190500</xdr:rowOff>
    </xdr:to>
    <xdr:sp macro="" textlink="">
      <xdr:nvSpPr>
        <xdr:cNvPr id="8" name="Arredondar Retângulo em um Canto Diagonal 7">
          <a:hlinkClick xmlns:r="http://schemas.openxmlformats.org/officeDocument/2006/relationships" r:id="rId1"/>
        </xdr:cNvPr>
        <xdr:cNvSpPr/>
      </xdr:nvSpPr>
      <xdr:spPr>
        <a:xfrm>
          <a:off x="80268537" y="1796142"/>
          <a:ext cx="3891643" cy="625929"/>
        </a:xfrm>
        <a:prstGeom prst="round2Diag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/>
            <a:t>Voltar - Apresentação</a:t>
          </a:r>
        </a:p>
      </xdr:txBody>
    </xdr:sp>
    <xdr:clientData/>
  </xdr:twoCellAnchor>
  <xdr:twoCellAnchor>
    <xdr:from>
      <xdr:col>28</xdr:col>
      <xdr:colOff>993320</xdr:colOff>
      <xdr:row>14</xdr:row>
      <xdr:rowOff>176893</xdr:rowOff>
    </xdr:from>
    <xdr:to>
      <xdr:col>31</xdr:col>
      <xdr:colOff>1251856</xdr:colOff>
      <xdr:row>17</xdr:row>
      <xdr:rowOff>190501</xdr:rowOff>
    </xdr:to>
    <xdr:sp macro="" textlink="">
      <xdr:nvSpPr>
        <xdr:cNvPr id="9" name="Arredondar Retângulo em um Canto Diagonal 8">
          <a:hlinkClick xmlns:r="http://schemas.openxmlformats.org/officeDocument/2006/relationships" r:id="rId1"/>
        </xdr:cNvPr>
        <xdr:cNvSpPr/>
      </xdr:nvSpPr>
      <xdr:spPr>
        <a:xfrm>
          <a:off x="50019856" y="3020786"/>
          <a:ext cx="3891643" cy="625929"/>
        </a:xfrm>
        <a:prstGeom prst="round2Diag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/>
            <a:t>Voltar - Apresentação</a:t>
          </a:r>
        </a:p>
      </xdr:txBody>
    </xdr:sp>
    <xdr:clientData/>
  </xdr:twoCellAnchor>
  <xdr:twoCellAnchor>
    <xdr:from>
      <xdr:col>5</xdr:col>
      <xdr:colOff>0</xdr:colOff>
      <xdr:row>79</xdr:row>
      <xdr:rowOff>0</xdr:rowOff>
    </xdr:from>
    <xdr:to>
      <xdr:col>7</xdr:col>
      <xdr:colOff>680358</xdr:colOff>
      <xdr:row>82</xdr:row>
      <xdr:rowOff>54429</xdr:rowOff>
    </xdr:to>
    <xdr:sp macro="" textlink="">
      <xdr:nvSpPr>
        <xdr:cNvPr id="10" name="Arredondar Retângulo em um Canto Diagonal 9">
          <a:hlinkClick xmlns:r="http://schemas.openxmlformats.org/officeDocument/2006/relationships" r:id="rId1"/>
        </xdr:cNvPr>
        <xdr:cNvSpPr/>
      </xdr:nvSpPr>
      <xdr:spPr>
        <a:xfrm>
          <a:off x="8259536" y="16042821"/>
          <a:ext cx="3891643" cy="625929"/>
        </a:xfrm>
        <a:prstGeom prst="round2Diag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/>
            <a:t>Voltar - Apresentação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</xdr:row>
      <xdr:rowOff>0</xdr:rowOff>
    </xdr:from>
    <xdr:to>
      <xdr:col>5</xdr:col>
      <xdr:colOff>247650</xdr:colOff>
      <xdr:row>14</xdr:row>
      <xdr:rowOff>54429</xdr:rowOff>
    </xdr:to>
    <xdr:sp macro="" textlink="">
      <xdr:nvSpPr>
        <xdr:cNvPr id="2" name="Arredondar Retângulo em um Canto Diagonal 1">
          <a:hlinkClick xmlns:r="http://schemas.openxmlformats.org/officeDocument/2006/relationships" r:id="rId1"/>
        </xdr:cNvPr>
        <xdr:cNvSpPr/>
      </xdr:nvSpPr>
      <xdr:spPr>
        <a:xfrm>
          <a:off x="228600" y="2171700"/>
          <a:ext cx="3876675" cy="625929"/>
        </a:xfrm>
        <a:prstGeom prst="round2Diag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000"/>
            <a:t>Voltar - Apresentação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243417</xdr:colOff>
      <xdr:row>15</xdr:row>
      <xdr:rowOff>0</xdr:rowOff>
    </xdr:from>
    <xdr:to>
      <xdr:col>50</xdr:col>
      <xdr:colOff>285745</xdr:colOff>
      <xdr:row>30</xdr:row>
      <xdr:rowOff>0</xdr:rowOff>
    </xdr:to>
    <xdr:sp macro="" textlink="">
      <xdr:nvSpPr>
        <xdr:cNvPr id="2" name="CaixaDeTexto 1"/>
        <xdr:cNvSpPr txBox="1"/>
      </xdr:nvSpPr>
      <xdr:spPr>
        <a:xfrm>
          <a:off x="44883917" y="3005667"/>
          <a:ext cx="1714495" cy="301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De acordo com </a:t>
          </a:r>
          <a:r>
            <a:rPr lang="pt-BR" sz="1200">
              <a:solidFill>
                <a:srgbClr val="00B0F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Lira, Nóbrega e Sousa (2014)</a:t>
          </a:r>
          <a:r>
            <a:rPr lang="pt-BR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, apesar de possuirmos tecnologia e mão de obra capacitada, repercute no país à ausência de </a:t>
          </a:r>
          <a:r>
            <a:rPr lang="pt-BR" sz="12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Normatizações Específicas</a:t>
          </a:r>
          <a:r>
            <a:rPr lang="pt-BR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, entretanto nessa planilha abordo os </a:t>
          </a:r>
          <a:r>
            <a:rPr lang="pt-BR" sz="12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Níveis de Credibilidade</a:t>
          </a:r>
          <a:r>
            <a:rPr lang="pt-BR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que uma empresa pode alcançar, deixando a critério do Acadêmico, a manipulação do </a:t>
          </a:r>
          <a:r>
            <a:rPr lang="pt-BR" sz="1200">
              <a:solidFill>
                <a:srgbClr val="FF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Fator de Impacto</a:t>
          </a:r>
          <a:r>
            <a:rPr lang="pt-BR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.</a:t>
          </a:r>
          <a:endParaRPr lang="pt-BR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54</xdr:col>
      <xdr:colOff>47624</xdr:colOff>
      <xdr:row>16</xdr:row>
      <xdr:rowOff>154781</xdr:rowOff>
    </xdr:from>
    <xdr:to>
      <xdr:col>62</xdr:col>
      <xdr:colOff>617423</xdr:colOff>
      <xdr:row>19</xdr:row>
      <xdr:rowOff>173491</xdr:rowOff>
    </xdr:to>
    <xdr:sp macro="" textlink="">
      <xdr:nvSpPr>
        <xdr:cNvPr id="3" name="Arredondar Retângulo em um Canto Diagonal 2">
          <a:hlinkClick xmlns:r="http://schemas.openxmlformats.org/officeDocument/2006/relationships" r:id="rId1"/>
        </xdr:cNvPr>
        <xdr:cNvSpPr/>
      </xdr:nvSpPr>
      <xdr:spPr>
        <a:xfrm>
          <a:off x="52958999" y="3381375"/>
          <a:ext cx="3891643" cy="625929"/>
        </a:xfrm>
        <a:prstGeom prst="round2Diag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/>
            <a:t>Voltar - Apresentação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180974</xdr:rowOff>
    </xdr:from>
    <xdr:to>
      <xdr:col>10</xdr:col>
      <xdr:colOff>0</xdr:colOff>
      <xdr:row>9</xdr:row>
      <xdr:rowOff>9525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19125" y="752474"/>
          <a:ext cx="5476875" cy="971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LIRA, Fábio Alexandre dos Santos; NÓBREGA, Aluce Ferreira; SOUSA, Thiago Batista Campos. Princípios utilizados na realização do projeto de equipamentos para musculação. Temas em Saúde, João Pessoa, v. 14, n. 1, p. 340-355, jul./set. 2014. ISSN: 1519-0870. Disponível em: &lt;</a:t>
          </a:r>
          <a:r>
            <a:rPr lang="pt-BR" sz="1200" u="sng">
              <a:solidFill>
                <a:srgbClr val="0070C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https://youtube.com/watch?v=K9cI-fb2FwA</a:t>
          </a:r>
          <a:r>
            <a:rPr lang="pt-BR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&gt; Acesso em: 28 jun. 2015.</a:t>
          </a:r>
          <a:endParaRPr lang="pt-BR" sz="1200">
            <a:effectLst/>
            <a:latin typeface="Times New Roman" pitchFamily="18" charset="0"/>
            <a:cs typeface="Times New Roman" pitchFamily="18" charset="0"/>
          </a:endParaRPr>
        </a:p>
        <a:p>
          <a:endParaRPr lang="pt-BR" sz="1100"/>
        </a:p>
      </xdr:txBody>
    </xdr:sp>
    <xdr:clientData/>
  </xdr:twoCellAnchor>
  <xdr:twoCellAnchor>
    <xdr:from>
      <xdr:col>1</xdr:col>
      <xdr:colOff>9524</xdr:colOff>
      <xdr:row>10</xdr:row>
      <xdr:rowOff>9526</xdr:rowOff>
    </xdr:from>
    <xdr:to>
      <xdr:col>9</xdr:col>
      <xdr:colOff>609599</xdr:colOff>
      <xdr:row>14</xdr:row>
      <xdr:rowOff>9526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619124" y="1914526"/>
          <a:ext cx="5476875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Lopes, Claudione Moreira.</a:t>
          </a:r>
          <a:r>
            <a:rPr lang="pt-BR" sz="12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pt-BR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Excel Básico. [S.I.]: Caminhos do Emprego, [entre 2007 e 2014]. Curso Online. Disponível em: &lt;</a:t>
          </a:r>
          <a:r>
            <a:rPr lang="pt-BR" sz="1200" u="sng">
              <a:solidFill>
                <a:srgbClr val="0070C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http://cursoexcelvba.com/excelbasico/</a:t>
          </a:r>
          <a:r>
            <a:rPr lang="pt-BR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&gt;. Acesso em: 28 jun 2015.</a:t>
          </a:r>
          <a:endParaRPr lang="pt-BR" sz="1200">
            <a:effectLst/>
            <a:latin typeface="Times New Roman" pitchFamily="18" charset="0"/>
            <a:cs typeface="Times New Roman" pitchFamily="18" charset="0"/>
          </a:endParaRPr>
        </a:p>
        <a:p>
          <a:endParaRPr lang="pt-BR" sz="1100"/>
        </a:p>
      </xdr:txBody>
    </xdr:sp>
    <xdr:clientData/>
  </xdr:twoCellAnchor>
  <xdr:twoCellAnchor>
    <xdr:from>
      <xdr:col>1</xdr:col>
      <xdr:colOff>9524</xdr:colOff>
      <xdr:row>15</xdr:row>
      <xdr:rowOff>9523</xdr:rowOff>
    </xdr:from>
    <xdr:to>
      <xdr:col>9</xdr:col>
      <xdr:colOff>609599</xdr:colOff>
      <xdr:row>18</xdr:row>
      <xdr:rowOff>180974</xdr:rowOff>
    </xdr:to>
    <xdr:sp macro="" textlink="">
      <xdr:nvSpPr>
        <xdr:cNvPr id="4" name="CaixaDeTexto 3">
          <a:hlinkClick xmlns:r="http://schemas.openxmlformats.org/officeDocument/2006/relationships" r:id="rId3"/>
        </xdr:cNvPr>
        <xdr:cNvSpPr txBox="1"/>
      </xdr:nvSpPr>
      <xdr:spPr>
        <a:xfrm>
          <a:off x="619124" y="2867023"/>
          <a:ext cx="5476875" cy="7429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Lopes, Claudione Moreira. Excel - Aula Mestra. [S.I.]: I CONAEXCEL, 2015. Disponível em: &lt;</a:t>
          </a:r>
          <a:r>
            <a:rPr lang="pt-BR" sz="1200" u="sng">
              <a:solidFill>
                <a:srgbClr val="0070C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https://youtube.com/watch?v=cdvW8yhyrU8</a:t>
          </a:r>
          <a:r>
            <a:rPr lang="pt-BR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&gt;</a:t>
          </a:r>
          <a:r>
            <a:rPr lang="pt-BR" sz="12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pt-BR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Acesso em: 28 jun. 2015.</a:t>
          </a:r>
          <a:endParaRPr lang="pt-BR" sz="1200">
            <a:effectLst/>
            <a:latin typeface="Times New Roman" pitchFamily="18" charset="0"/>
            <a:cs typeface="Times New Roman" pitchFamily="18" charset="0"/>
          </a:endParaRPr>
        </a:p>
        <a:p>
          <a:endParaRPr lang="pt-BR" sz="1100"/>
        </a:p>
      </xdr:txBody>
    </xdr:sp>
    <xdr:clientData/>
  </xdr:twoCellAnchor>
  <xdr:twoCellAnchor>
    <xdr:from>
      <xdr:col>4</xdr:col>
      <xdr:colOff>9525</xdr:colOff>
      <xdr:row>0</xdr:row>
      <xdr:rowOff>180975</xdr:rowOff>
    </xdr:from>
    <xdr:to>
      <xdr:col>7</xdr:col>
      <xdr:colOff>0</xdr:colOff>
      <xdr:row>3</xdr:row>
      <xdr:rowOff>0</xdr:rowOff>
    </xdr:to>
    <xdr:sp macro="" textlink="">
      <xdr:nvSpPr>
        <xdr:cNvPr id="5" name="CaixaDeTexto 4"/>
        <xdr:cNvSpPr txBox="1"/>
      </xdr:nvSpPr>
      <xdr:spPr>
        <a:xfrm>
          <a:off x="2447925" y="180975"/>
          <a:ext cx="1819275" cy="3905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7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REFERÊNCIAS</a:t>
          </a:r>
        </a:p>
      </xdr:txBody>
    </xdr:sp>
    <xdr:clientData/>
  </xdr:twoCellAnchor>
  <xdr:twoCellAnchor>
    <xdr:from>
      <xdr:col>1</xdr:col>
      <xdr:colOff>9525</xdr:colOff>
      <xdr:row>20</xdr:row>
      <xdr:rowOff>9524</xdr:rowOff>
    </xdr:from>
    <xdr:to>
      <xdr:col>10</xdr:col>
      <xdr:colOff>0</xdr:colOff>
      <xdr:row>23</xdr:row>
      <xdr:rowOff>180975</xdr:rowOff>
    </xdr:to>
    <xdr:sp macro="" textlink="">
      <xdr:nvSpPr>
        <xdr:cNvPr id="6" name="CaixaDeTexto 5"/>
        <xdr:cNvSpPr txBox="1"/>
      </xdr:nvSpPr>
      <xdr:spPr>
        <a:xfrm>
          <a:off x="619125" y="3819524"/>
          <a:ext cx="5476875" cy="7429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ZATSIORSKY, Vladimir M.; KRAEMER, William J. Ciência e Prática do Treinamento de Força. Revisão Cientifica por: Francisco Navarro, Reury Frank Pereira Bacurau; Tradução por: Julia Vidili. 2. ed. São Paulo: Phorte, 2008. ISBN: 978-85-7655-141-6.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abSelected="1" topLeftCell="A55" zoomScaleNormal="100" workbookViewId="0">
      <selection activeCell="E70" sqref="E70:I70"/>
    </sheetView>
  </sheetViews>
  <sheetFormatPr defaultRowHeight="15" x14ac:dyDescent="0.25"/>
  <cols>
    <col min="7" max="7" width="15.85546875" bestFit="1" customWidth="1"/>
    <col min="8" max="8" width="9.140625" customWidth="1"/>
  </cols>
  <sheetData>
    <row r="1" spans="1:13" x14ac:dyDescent="0.25">
      <c r="A1" s="16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</row>
    <row r="2" spans="1:13" x14ac:dyDescent="0.25">
      <c r="A2" s="17"/>
      <c r="B2" s="137" t="s">
        <v>56</v>
      </c>
      <c r="C2" s="138"/>
      <c r="D2" s="138"/>
      <c r="E2" s="138"/>
      <c r="F2" s="138"/>
      <c r="G2" s="138"/>
      <c r="H2" s="138"/>
      <c r="I2" s="138"/>
      <c r="J2" s="138"/>
      <c r="K2" s="138"/>
      <c r="L2" s="139"/>
      <c r="M2" s="12"/>
    </row>
    <row r="3" spans="1:13" x14ac:dyDescent="0.25">
      <c r="A3" s="17"/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142"/>
      <c r="M3" s="12"/>
    </row>
    <row r="4" spans="1:13" x14ac:dyDescent="0.25">
      <c r="A4" s="17"/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45"/>
      <c r="M4" s="12"/>
    </row>
    <row r="5" spans="1:13" x14ac:dyDescent="0.25">
      <c r="A5" s="17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x14ac:dyDescent="0.25">
      <c r="A6" s="17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</row>
    <row r="7" spans="1:13" x14ac:dyDescent="0.25">
      <c r="A7" s="17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</row>
    <row r="8" spans="1:13" x14ac:dyDescent="0.25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2"/>
    </row>
    <row r="9" spans="1:13" x14ac:dyDescent="0.25">
      <c r="A9" s="17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</row>
    <row r="10" spans="1:13" x14ac:dyDescent="0.25">
      <c r="A10" s="17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</row>
    <row r="11" spans="1:13" x14ac:dyDescent="0.25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/>
    </row>
    <row r="12" spans="1:13" x14ac:dyDescent="0.25">
      <c r="A12" s="17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/>
    </row>
    <row r="13" spans="1:13" x14ac:dyDescent="0.25">
      <c r="A13" s="1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</row>
    <row r="14" spans="1:13" x14ac:dyDescent="0.25">
      <c r="A14" s="17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</row>
    <row r="15" spans="1:13" x14ac:dyDescent="0.25">
      <c r="A15" s="17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</row>
    <row r="16" spans="1:13" x14ac:dyDescent="0.25">
      <c r="A16" s="17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</row>
    <row r="17" spans="1:13" x14ac:dyDescent="0.25">
      <c r="A17" s="17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</row>
    <row r="18" spans="1:13" x14ac:dyDescent="0.25">
      <c r="A18" s="17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</row>
    <row r="19" spans="1:13" x14ac:dyDescent="0.25">
      <c r="A19" s="1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</row>
    <row r="20" spans="1:13" x14ac:dyDescent="0.25">
      <c r="A20" s="17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</row>
    <row r="21" spans="1:13" x14ac:dyDescent="0.25">
      <c r="A21" s="17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</row>
    <row r="22" spans="1:13" x14ac:dyDescent="0.25">
      <c r="A22" s="17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</row>
    <row r="23" spans="1:13" x14ac:dyDescent="0.25">
      <c r="A23" s="1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</row>
    <row r="24" spans="1:13" x14ac:dyDescent="0.25">
      <c r="A24" s="17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2"/>
    </row>
    <row r="25" spans="1:13" x14ac:dyDescent="0.25">
      <c r="A25" s="17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</row>
    <row r="26" spans="1:13" x14ac:dyDescent="0.25">
      <c r="A26" s="17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</row>
    <row r="27" spans="1:13" x14ac:dyDescent="0.25">
      <c r="A27" s="1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2"/>
    </row>
    <row r="28" spans="1:13" x14ac:dyDescent="0.25">
      <c r="A28" s="17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3" x14ac:dyDescent="0.25">
      <c r="A29" s="1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2"/>
    </row>
    <row r="30" spans="1:13" x14ac:dyDescent="0.25">
      <c r="A30" s="17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2"/>
    </row>
    <row r="31" spans="1:13" x14ac:dyDescent="0.25">
      <c r="A31" s="17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"/>
    </row>
    <row r="32" spans="1:13" x14ac:dyDescent="0.25">
      <c r="A32" s="1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2"/>
    </row>
    <row r="33" spans="1:13" x14ac:dyDescent="0.25">
      <c r="A33" s="1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2"/>
    </row>
    <row r="34" spans="1:13" x14ac:dyDescent="0.25">
      <c r="A34" s="17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/>
    </row>
    <row r="35" spans="1:13" x14ac:dyDescent="0.25">
      <c r="A35" s="17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/>
    </row>
    <row r="36" spans="1:13" x14ac:dyDescent="0.25">
      <c r="A36" s="17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/>
    </row>
    <row r="37" spans="1:13" x14ac:dyDescent="0.25">
      <c r="A37" s="17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/>
    </row>
    <row r="38" spans="1:13" x14ac:dyDescent="0.25">
      <c r="A38" s="17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/>
    </row>
    <row r="39" spans="1:13" x14ac:dyDescent="0.25">
      <c r="A39" s="17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2"/>
    </row>
    <row r="40" spans="1:13" x14ac:dyDescent="0.25">
      <c r="A40" s="17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2"/>
    </row>
    <row r="41" spans="1:13" x14ac:dyDescent="0.25">
      <c r="A41" s="17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2"/>
    </row>
    <row r="42" spans="1:13" x14ac:dyDescent="0.25">
      <c r="A42" s="17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2"/>
    </row>
    <row r="43" spans="1:13" x14ac:dyDescent="0.25">
      <c r="A43" s="17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2"/>
    </row>
    <row r="44" spans="1:13" x14ac:dyDescent="0.25">
      <c r="A44" s="17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2"/>
    </row>
    <row r="45" spans="1:13" x14ac:dyDescent="0.25">
      <c r="A45" s="17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2"/>
    </row>
    <row r="46" spans="1:13" x14ac:dyDescent="0.25">
      <c r="A46" s="17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2"/>
    </row>
    <row r="47" spans="1:13" x14ac:dyDescent="0.25">
      <c r="A47" s="17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2"/>
    </row>
    <row r="48" spans="1:13" x14ac:dyDescent="0.25">
      <c r="A48" s="17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2"/>
    </row>
    <row r="49" spans="1:13" x14ac:dyDescent="0.25">
      <c r="A49" s="17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2"/>
    </row>
    <row r="50" spans="1:13" x14ac:dyDescent="0.25">
      <c r="A50" s="17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2"/>
    </row>
    <row r="51" spans="1:13" x14ac:dyDescent="0.25">
      <c r="A51" s="17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2"/>
    </row>
    <row r="52" spans="1:13" x14ac:dyDescent="0.25">
      <c r="A52" s="17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2"/>
    </row>
    <row r="53" spans="1:13" x14ac:dyDescent="0.25">
      <c r="A53" s="17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/>
    </row>
    <row r="54" spans="1:13" x14ac:dyDescent="0.25">
      <c r="A54" s="17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/>
    </row>
    <row r="55" spans="1:13" x14ac:dyDescent="0.25">
      <c r="A55" s="17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</row>
    <row r="56" spans="1:13" x14ac:dyDescent="0.25">
      <c r="A56" s="17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/>
    </row>
    <row r="57" spans="1:13" x14ac:dyDescent="0.25">
      <c r="A57" s="17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2"/>
    </row>
    <row r="58" spans="1:13" ht="30.75" x14ac:dyDescent="0.45">
      <c r="A58" s="17"/>
      <c r="B58" s="11"/>
      <c r="C58" s="11"/>
      <c r="D58" s="11"/>
      <c r="E58" s="11"/>
      <c r="F58" s="127" t="s">
        <v>116</v>
      </c>
      <c r="G58" s="127"/>
      <c r="H58" s="127"/>
      <c r="I58" s="11"/>
      <c r="J58" s="11"/>
      <c r="K58" s="11"/>
      <c r="L58" s="11"/>
      <c r="M58" s="12"/>
    </row>
    <row r="59" spans="1:13" ht="15" customHeight="1" x14ac:dyDescent="0.25">
      <c r="A59" s="17"/>
      <c r="B59" s="11"/>
      <c r="C59" s="11"/>
      <c r="D59" s="11"/>
      <c r="E59" s="11"/>
      <c r="F59" s="57" t="s">
        <v>74</v>
      </c>
      <c r="G59" s="57" t="s">
        <v>12</v>
      </c>
      <c r="H59" s="57" t="s">
        <v>70</v>
      </c>
      <c r="I59" s="11"/>
      <c r="J59" s="11"/>
      <c r="K59" s="11"/>
      <c r="L59" s="11"/>
      <c r="M59" s="12"/>
    </row>
    <row r="60" spans="1:13" ht="15" customHeight="1" x14ac:dyDescent="0.25">
      <c r="A60" s="17"/>
      <c r="B60" s="11"/>
      <c r="C60" s="11"/>
      <c r="D60" s="11"/>
      <c r="E60" s="11"/>
      <c r="F60" s="59" t="s">
        <v>75</v>
      </c>
      <c r="G60" s="126" t="s">
        <v>58</v>
      </c>
      <c r="H60" s="58" t="s">
        <v>67</v>
      </c>
      <c r="I60" s="11"/>
      <c r="J60" s="11"/>
      <c r="K60" s="11"/>
      <c r="L60" s="11"/>
      <c r="M60" s="12"/>
    </row>
    <row r="61" spans="1:13" ht="15" customHeight="1" x14ac:dyDescent="0.25">
      <c r="A61" s="17"/>
      <c r="B61" s="11"/>
      <c r="C61" s="11"/>
      <c r="D61" s="11"/>
      <c r="E61" s="11"/>
      <c r="F61" s="59" t="s">
        <v>76</v>
      </c>
      <c r="G61" s="126" t="s">
        <v>59</v>
      </c>
      <c r="H61" s="58" t="s">
        <v>68</v>
      </c>
      <c r="I61" s="11"/>
      <c r="J61" s="11"/>
      <c r="K61" s="11"/>
      <c r="L61" s="11"/>
      <c r="M61" s="12"/>
    </row>
    <row r="62" spans="1:13" ht="15" customHeight="1" x14ac:dyDescent="0.25">
      <c r="A62" s="17"/>
      <c r="B62" s="11"/>
      <c r="C62" s="11"/>
      <c r="D62" s="11"/>
      <c r="E62" s="11"/>
      <c r="F62" s="59" t="s">
        <v>77</v>
      </c>
      <c r="G62" s="126" t="s">
        <v>122</v>
      </c>
      <c r="H62" s="58" t="s">
        <v>68</v>
      </c>
      <c r="I62" s="11"/>
      <c r="J62" s="11"/>
      <c r="K62" s="11"/>
      <c r="L62" s="11"/>
      <c r="M62" s="12"/>
    </row>
    <row r="63" spans="1:13" ht="15" customHeight="1" x14ac:dyDescent="0.25">
      <c r="A63" s="17"/>
      <c r="B63" s="11"/>
      <c r="C63" s="11"/>
      <c r="D63" s="11"/>
      <c r="E63" s="11"/>
      <c r="F63" s="146" t="s">
        <v>132</v>
      </c>
      <c r="G63" s="146"/>
      <c r="H63" s="146"/>
      <c r="I63" s="11"/>
      <c r="J63" s="11"/>
      <c r="K63" s="11"/>
      <c r="L63" s="11"/>
      <c r="M63" s="12"/>
    </row>
    <row r="64" spans="1:13" ht="15" customHeight="1" x14ac:dyDescent="0.25">
      <c r="A64" s="17"/>
      <c r="B64" s="11"/>
      <c r="C64" s="11"/>
      <c r="D64" s="11"/>
      <c r="E64" s="11"/>
      <c r="F64" s="147" t="s">
        <v>144</v>
      </c>
      <c r="G64" s="147"/>
      <c r="H64" s="147"/>
      <c r="I64" s="11"/>
      <c r="J64" s="11"/>
      <c r="K64" s="11"/>
      <c r="L64" s="11"/>
      <c r="M64" s="12"/>
    </row>
    <row r="65" spans="1:13" ht="15" customHeight="1" x14ac:dyDescent="0.25">
      <c r="A65" s="17"/>
      <c r="B65" s="11"/>
      <c r="C65" s="11"/>
      <c r="D65" s="11"/>
      <c r="E65" s="11"/>
      <c r="F65" s="64"/>
      <c r="G65" s="64"/>
      <c r="H65" s="64"/>
      <c r="I65" s="11"/>
      <c r="J65" s="11"/>
      <c r="K65" s="11"/>
      <c r="L65" s="11"/>
      <c r="M65" s="12"/>
    </row>
    <row r="66" spans="1:13" ht="15" customHeight="1" x14ac:dyDescent="0.25">
      <c r="A66" s="17"/>
      <c r="B66" s="11"/>
      <c r="C66" s="11"/>
      <c r="D66" s="152" t="s">
        <v>295</v>
      </c>
      <c r="E66" s="152"/>
      <c r="F66" s="152"/>
      <c r="G66" s="152"/>
      <c r="H66" s="152"/>
      <c r="I66" s="152"/>
      <c r="J66" s="11"/>
    </row>
    <row r="67" spans="1:13" ht="15" customHeight="1" x14ac:dyDescent="0.25">
      <c r="A67" s="17"/>
      <c r="B67" s="11"/>
      <c r="C67" s="11"/>
      <c r="D67" s="70" t="s">
        <v>145</v>
      </c>
      <c r="E67" s="148" t="s">
        <v>155</v>
      </c>
      <c r="F67" s="148"/>
      <c r="G67" s="148"/>
      <c r="H67" s="148"/>
      <c r="I67" s="148"/>
      <c r="J67" s="11"/>
    </row>
    <row r="68" spans="1:13" ht="15" customHeight="1" x14ac:dyDescent="0.25">
      <c r="A68" s="17"/>
      <c r="B68" s="11"/>
      <c r="C68" s="11"/>
      <c r="D68" s="70" t="s">
        <v>146</v>
      </c>
      <c r="E68" s="148" t="s">
        <v>154</v>
      </c>
      <c r="F68" s="148"/>
      <c r="G68" s="148"/>
      <c r="H68" s="148"/>
      <c r="I68" s="148"/>
      <c r="J68" s="11"/>
    </row>
    <row r="69" spans="1:13" ht="15" customHeight="1" x14ac:dyDescent="0.25">
      <c r="A69" s="17"/>
      <c r="B69" s="11"/>
      <c r="C69" s="11"/>
      <c r="D69" s="70" t="s">
        <v>147</v>
      </c>
      <c r="E69" s="148" t="s">
        <v>150</v>
      </c>
      <c r="F69" s="148"/>
      <c r="G69" s="148"/>
      <c r="H69" s="148"/>
      <c r="I69" s="148"/>
      <c r="J69" s="11"/>
      <c r="K69" s="11"/>
      <c r="L69" s="11"/>
      <c r="M69" s="12"/>
    </row>
    <row r="70" spans="1:13" ht="15" customHeight="1" x14ac:dyDescent="0.25">
      <c r="A70" s="17"/>
      <c r="B70" s="11"/>
      <c r="C70" s="11"/>
      <c r="D70" s="70" t="s">
        <v>149</v>
      </c>
      <c r="E70" s="148" t="s">
        <v>148</v>
      </c>
      <c r="F70" s="148"/>
      <c r="G70" s="148"/>
      <c r="H70" s="148"/>
      <c r="I70" s="148"/>
      <c r="J70" s="11"/>
      <c r="K70" s="11"/>
      <c r="L70" s="11"/>
      <c r="M70" s="12"/>
    </row>
    <row r="71" spans="1:13" ht="15" customHeight="1" x14ac:dyDescent="0.25">
      <c r="A71" s="17"/>
      <c r="B71" s="11"/>
      <c r="C71" s="11"/>
      <c r="D71" s="70" t="s">
        <v>151</v>
      </c>
      <c r="E71" s="149" t="s">
        <v>383</v>
      </c>
      <c r="F71" s="150"/>
      <c r="G71" s="150"/>
      <c r="H71" s="150"/>
      <c r="I71" s="151"/>
      <c r="J71" s="11"/>
      <c r="K71" s="11"/>
      <c r="L71" s="11"/>
      <c r="M71" s="12"/>
    </row>
    <row r="72" spans="1:13" ht="15" customHeight="1" x14ac:dyDescent="0.25">
      <c r="A72" s="17"/>
      <c r="B72" s="11"/>
      <c r="C72" s="11"/>
      <c r="D72" s="70" t="s">
        <v>153</v>
      </c>
      <c r="E72" s="148" t="s">
        <v>152</v>
      </c>
      <c r="F72" s="148"/>
      <c r="G72" s="148"/>
      <c r="H72" s="148"/>
      <c r="I72" s="148"/>
      <c r="J72" s="11"/>
      <c r="K72" s="11"/>
      <c r="L72" s="11"/>
      <c r="M72" s="12"/>
    </row>
    <row r="73" spans="1:13" ht="15" customHeight="1" x14ac:dyDescent="0.25">
      <c r="A73" s="17"/>
      <c r="B73" s="11"/>
      <c r="C73" s="11"/>
      <c r="D73" s="70" t="s">
        <v>156</v>
      </c>
      <c r="E73" s="148" t="s">
        <v>157</v>
      </c>
      <c r="F73" s="148"/>
      <c r="G73" s="148"/>
      <c r="H73" s="148"/>
      <c r="I73" s="148"/>
      <c r="J73" s="11"/>
    </row>
    <row r="74" spans="1:13" ht="15" customHeight="1" x14ac:dyDescent="0.25">
      <c r="A74" s="17"/>
      <c r="B74" s="11"/>
      <c r="C74" s="11"/>
      <c r="D74" s="70" t="s">
        <v>158</v>
      </c>
      <c r="E74" s="148" t="s">
        <v>159</v>
      </c>
      <c r="F74" s="148"/>
      <c r="G74" s="148"/>
      <c r="H74" s="148"/>
      <c r="I74" s="148"/>
      <c r="J74" s="11"/>
    </row>
    <row r="75" spans="1:13" ht="15" customHeight="1" x14ac:dyDescent="0.5">
      <c r="A75" s="17"/>
      <c r="B75" s="11"/>
      <c r="C75" s="11"/>
      <c r="D75" s="11"/>
      <c r="E75" s="11"/>
      <c r="F75" s="56"/>
      <c r="G75" s="11"/>
      <c r="H75" s="11"/>
      <c r="I75" s="11"/>
      <c r="J75" s="11"/>
    </row>
    <row r="76" spans="1:13" x14ac:dyDescent="0.25">
      <c r="A76" s="17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2"/>
    </row>
    <row r="77" spans="1:13" x14ac:dyDescent="0.25">
      <c r="A77" s="17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2"/>
    </row>
    <row r="78" spans="1:13" x14ac:dyDescent="0.25">
      <c r="A78" s="17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2"/>
    </row>
    <row r="79" spans="1:13" x14ac:dyDescent="0.25">
      <c r="A79" s="17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2"/>
    </row>
    <row r="80" spans="1:13" x14ac:dyDescent="0.25">
      <c r="A80" s="17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2"/>
    </row>
    <row r="81" spans="1:13" x14ac:dyDescent="0.25">
      <c r="A81" s="17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2"/>
    </row>
    <row r="82" spans="1:13" x14ac:dyDescent="0.25">
      <c r="A82" s="17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2"/>
    </row>
    <row r="83" spans="1:13" x14ac:dyDescent="0.25">
      <c r="A83" s="17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2"/>
    </row>
    <row r="84" spans="1:13" x14ac:dyDescent="0.25">
      <c r="A84" s="17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2"/>
    </row>
    <row r="85" spans="1:13" x14ac:dyDescent="0.25">
      <c r="A85" s="17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2"/>
    </row>
    <row r="86" spans="1:13" x14ac:dyDescent="0.25">
      <c r="A86" s="17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2"/>
    </row>
    <row r="87" spans="1:13" x14ac:dyDescent="0.25">
      <c r="A87" s="17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2"/>
    </row>
    <row r="88" spans="1:13" x14ac:dyDescent="0.25">
      <c r="A88" s="17"/>
      <c r="B88" s="128" t="s">
        <v>117</v>
      </c>
      <c r="C88" s="129"/>
      <c r="D88" s="129"/>
      <c r="E88" s="129"/>
      <c r="F88" s="129"/>
      <c r="G88" s="129"/>
      <c r="H88" s="129"/>
      <c r="I88" s="129"/>
      <c r="J88" s="129"/>
      <c r="K88" s="129"/>
      <c r="L88" s="130"/>
      <c r="M88" s="12"/>
    </row>
    <row r="89" spans="1:13" x14ac:dyDescent="0.25">
      <c r="A89" s="17"/>
      <c r="B89" s="131"/>
      <c r="C89" s="132"/>
      <c r="D89" s="132"/>
      <c r="E89" s="132"/>
      <c r="F89" s="132"/>
      <c r="G89" s="132"/>
      <c r="H89" s="132"/>
      <c r="I89" s="132"/>
      <c r="J89" s="132"/>
      <c r="K89" s="132"/>
      <c r="L89" s="133"/>
      <c r="M89" s="12"/>
    </row>
    <row r="90" spans="1:13" x14ac:dyDescent="0.25">
      <c r="A90" s="17"/>
      <c r="B90" s="134"/>
      <c r="C90" s="135"/>
      <c r="D90" s="135"/>
      <c r="E90" s="135"/>
      <c r="F90" s="135"/>
      <c r="G90" s="135"/>
      <c r="H90" s="135"/>
      <c r="I90" s="135"/>
      <c r="J90" s="135"/>
      <c r="K90" s="135"/>
      <c r="L90" s="136"/>
      <c r="M90" s="12"/>
    </row>
    <row r="91" spans="1:13" x14ac:dyDescent="0.25">
      <c r="A91" s="15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4"/>
    </row>
  </sheetData>
  <sheetProtection algorithmName="SHA-512" hashValue="zt+K3XQQRa6qoCrqcgoWIAeSo7ACtfUPbpNsiy5qWHCW2BZKmSigelWlj+c24LSEohWNJ6JY3G8NPuBy8WFl/g==" saltValue="zm02Y7g9QeNPERKSOXe44A==" spinCount="100000" sheet="1" objects="1" scenarios="1"/>
  <mergeCells count="14">
    <mergeCell ref="F58:H58"/>
    <mergeCell ref="B88:L90"/>
    <mergeCell ref="B2:L4"/>
    <mergeCell ref="F63:H63"/>
    <mergeCell ref="F64:H64"/>
    <mergeCell ref="E72:I72"/>
    <mergeCell ref="E70:I70"/>
    <mergeCell ref="E69:I69"/>
    <mergeCell ref="E67:I67"/>
    <mergeCell ref="E68:I68"/>
    <mergeCell ref="E73:I73"/>
    <mergeCell ref="E74:I74"/>
    <mergeCell ref="E71:I71"/>
    <mergeCell ref="D66:I66"/>
  </mergeCells>
  <hyperlinks>
    <hyperlink ref="E71" location="Empresas!Z5:AG11" tooltip="Definir as Linhas e seus Treinamentos" display="Inserir as Linhas e seus Treinamentos"/>
    <hyperlink ref="E72" location="Empresas!B5:X74" display="Inserir as carateristicas e preços dos Equipamentos"/>
    <hyperlink ref="E70" location="Empresas!AO3:AW5" display="Inserir os dados da Consulta"/>
    <hyperlink ref="E69" location="Empresas!BH3:BI14" display="Inserir os dados das Transportadoras"/>
    <hyperlink ref="E67" location="Empresas!AK4:AL14" display="Inserir os dados do Cliente"/>
    <hyperlink ref="E68" location="Empresas!AY4:BF12" display="Inserir os dados das Empresas"/>
    <hyperlink ref="E73" location="Agências!B3:D9" display="Inserir os dados das Agências"/>
    <hyperlink ref="E74" location="Tabela!AZ16:BA30" display="Definir o Fator de Impacto"/>
    <hyperlink ref="E67:I67" location="Empresas!AK4:AL12" display="Inserir os dados do Cliente"/>
    <hyperlink ref="E69:I69" location="Empresas!BC3:BH5" display="Inserir os dados das Transportadoras"/>
    <hyperlink ref="E68:I68" location="Empresas!AO3:AX5" display="Inserir os dados das Empresas"/>
    <hyperlink ref="E70:I70" location="Empresas!AY3:BB5" display="Inserir os dados da Consulta"/>
    <hyperlink ref="E74:I74" location="Tabela!AZ17:BA30" display="Definir o Fator de Impacto"/>
    <hyperlink ref="E71:I71" location="Empresas!Z5:AG11" tooltip="Definir as Linhas e seus Treinamentos" display="Inserir as Linhas / Treinamentos"/>
  </hyperlink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Empresas!$AI$3:$AI$19</xm:f>
          </x14:formula1>
          <xm:sqref>H60:H62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="170" zoomScaleNormal="170" workbookViewId="0">
      <selection activeCell="D6" sqref="D6"/>
    </sheetView>
  </sheetViews>
  <sheetFormatPr defaultRowHeight="15" x14ac:dyDescent="0.25"/>
  <cols>
    <col min="2" max="2" width="21.7109375" customWidth="1"/>
    <col min="3" max="3" width="3.42578125" customWidth="1"/>
    <col min="8" max="8" width="47.85546875" customWidth="1"/>
  </cols>
  <sheetData>
    <row r="1" spans="1:9" ht="15" customHeight="1" x14ac:dyDescent="0.25">
      <c r="A1" s="16"/>
      <c r="B1" s="19"/>
      <c r="C1" s="19"/>
      <c r="D1" s="19"/>
      <c r="E1" s="19"/>
      <c r="F1" s="19"/>
      <c r="G1" s="9"/>
      <c r="H1" s="9"/>
      <c r="I1" s="10"/>
    </row>
    <row r="2" spans="1:9" ht="30" x14ac:dyDescent="0.25">
      <c r="A2" s="17"/>
      <c r="B2" s="20" t="s">
        <v>36</v>
      </c>
      <c r="C2" s="21"/>
      <c r="D2" s="21"/>
      <c r="E2" s="21"/>
      <c r="F2" s="21"/>
      <c r="G2" s="22"/>
      <c r="H2" s="22"/>
      <c r="I2" s="12"/>
    </row>
    <row r="3" spans="1:9" ht="15.75" x14ac:dyDescent="0.25">
      <c r="A3" s="17"/>
      <c r="B3" s="23"/>
      <c r="C3" s="23"/>
      <c r="D3" s="23"/>
      <c r="E3" s="23"/>
      <c r="F3" s="23"/>
      <c r="G3" s="23"/>
      <c r="H3" s="23"/>
      <c r="I3" s="12"/>
    </row>
    <row r="4" spans="1:9" ht="15.75" x14ac:dyDescent="0.25">
      <c r="A4" s="17"/>
      <c r="B4" s="23" t="s">
        <v>37</v>
      </c>
      <c r="C4" s="5"/>
      <c r="D4" s="23" t="s">
        <v>38</v>
      </c>
      <c r="E4" s="23"/>
      <c r="F4" s="23"/>
      <c r="G4" s="23"/>
      <c r="H4" s="23"/>
      <c r="I4" s="12"/>
    </row>
    <row r="5" spans="1:9" ht="15.75" x14ac:dyDescent="0.25">
      <c r="A5" s="17"/>
      <c r="B5" s="23"/>
      <c r="C5" s="41"/>
      <c r="D5" s="23" t="s">
        <v>54</v>
      </c>
      <c r="E5" s="23"/>
      <c r="F5" s="23"/>
      <c r="G5" s="23"/>
      <c r="H5" s="23"/>
      <c r="I5" s="12"/>
    </row>
    <row r="6" spans="1:9" ht="15.75" x14ac:dyDescent="0.25">
      <c r="A6" s="17"/>
      <c r="B6" s="23"/>
      <c r="C6" s="40"/>
      <c r="D6" s="23" t="s">
        <v>64</v>
      </c>
      <c r="E6" s="23"/>
      <c r="F6" s="23"/>
      <c r="G6" s="23"/>
      <c r="H6" s="23"/>
      <c r="I6" s="12"/>
    </row>
    <row r="7" spans="1:9" ht="15.75" x14ac:dyDescent="0.25">
      <c r="A7" s="17"/>
      <c r="B7" s="23"/>
      <c r="C7" s="44"/>
      <c r="D7" s="23" t="s">
        <v>65</v>
      </c>
      <c r="E7" s="23"/>
      <c r="F7" s="23"/>
      <c r="G7" s="23"/>
      <c r="H7" s="23"/>
      <c r="I7" s="12"/>
    </row>
    <row r="8" spans="1:9" ht="15.75" x14ac:dyDescent="0.25">
      <c r="A8" s="17"/>
      <c r="B8" s="23"/>
      <c r="C8" s="23"/>
      <c r="D8" s="23"/>
      <c r="E8" s="23"/>
      <c r="F8" s="23"/>
      <c r="G8" s="23"/>
      <c r="H8" s="23"/>
      <c r="I8" s="12"/>
    </row>
    <row r="9" spans="1:9" ht="15.75" x14ac:dyDescent="0.25">
      <c r="A9" s="17"/>
      <c r="B9" s="23" t="s">
        <v>39</v>
      </c>
      <c r="C9" s="4"/>
      <c r="D9" s="23" t="s">
        <v>40</v>
      </c>
      <c r="E9" s="23"/>
      <c r="F9" s="23"/>
      <c r="G9" s="23"/>
      <c r="H9" s="23"/>
      <c r="I9" s="12"/>
    </row>
    <row r="10" spans="1:9" ht="15.75" x14ac:dyDescent="0.25">
      <c r="A10" s="17"/>
      <c r="B10" s="23"/>
      <c r="C10" s="23"/>
      <c r="D10" s="23"/>
      <c r="E10" s="23"/>
      <c r="F10" s="23"/>
      <c r="G10" s="23"/>
      <c r="H10" s="23"/>
      <c r="I10" s="12"/>
    </row>
    <row r="11" spans="1:9" ht="15.75" x14ac:dyDescent="0.25">
      <c r="A11" s="17"/>
      <c r="B11" s="23"/>
      <c r="C11" s="23"/>
      <c r="D11" s="23"/>
      <c r="E11" s="23"/>
      <c r="F11" s="23"/>
      <c r="G11" s="23"/>
      <c r="H11" s="23"/>
      <c r="I11" s="12"/>
    </row>
    <row r="12" spans="1:9" ht="15.75" x14ac:dyDescent="0.25">
      <c r="A12" s="17"/>
      <c r="B12" s="42" t="s">
        <v>41</v>
      </c>
      <c r="C12" s="23"/>
      <c r="D12" s="23"/>
      <c r="E12" s="23"/>
      <c r="F12" s="23"/>
      <c r="G12" s="23"/>
      <c r="H12" s="23"/>
      <c r="I12" s="12"/>
    </row>
    <row r="13" spans="1:9" ht="15.75" x14ac:dyDescent="0.25">
      <c r="A13" s="17"/>
      <c r="B13" s="42"/>
      <c r="C13" s="23"/>
      <c r="D13" s="23"/>
      <c r="E13" s="23"/>
      <c r="F13" s="23"/>
      <c r="G13" s="23"/>
      <c r="H13" s="23"/>
      <c r="I13" s="12"/>
    </row>
    <row r="14" spans="1:9" ht="15.75" x14ac:dyDescent="0.25">
      <c r="A14" s="17"/>
      <c r="B14" s="42"/>
      <c r="C14" s="23"/>
      <c r="D14" s="23"/>
      <c r="E14" s="23"/>
      <c r="F14" s="23"/>
      <c r="G14" s="23"/>
      <c r="H14" s="23"/>
      <c r="I14" s="12"/>
    </row>
    <row r="15" spans="1:9" ht="15.75" x14ac:dyDescent="0.25">
      <c r="A15" s="17"/>
      <c r="B15" s="42"/>
      <c r="C15" s="23"/>
      <c r="D15" s="23"/>
      <c r="E15" s="23"/>
      <c r="F15" s="23"/>
      <c r="G15" s="23"/>
      <c r="H15" s="23"/>
      <c r="I15" s="12"/>
    </row>
    <row r="16" spans="1:9" ht="15.75" x14ac:dyDescent="0.25">
      <c r="A16" s="17"/>
      <c r="B16" s="23"/>
      <c r="C16" s="23"/>
      <c r="D16" s="23"/>
      <c r="E16" s="23"/>
      <c r="F16" s="23"/>
      <c r="G16" s="23"/>
      <c r="H16" s="23"/>
      <c r="I16" s="12"/>
    </row>
    <row r="17" spans="1:9" ht="15.75" x14ac:dyDescent="0.25">
      <c r="A17" s="17"/>
      <c r="B17" s="43"/>
      <c r="C17" s="43"/>
      <c r="D17" s="43"/>
      <c r="E17" s="43"/>
      <c r="F17" s="43"/>
      <c r="G17" s="43"/>
      <c r="H17" s="43"/>
      <c r="I17" s="12"/>
    </row>
    <row r="18" spans="1:9" ht="15.75" x14ac:dyDescent="0.25">
      <c r="A18" s="17"/>
      <c r="B18" s="23"/>
      <c r="C18" s="23"/>
      <c r="D18" s="23"/>
      <c r="E18" s="23"/>
      <c r="F18" s="23"/>
      <c r="G18" s="23"/>
      <c r="H18" s="23"/>
      <c r="I18" s="12"/>
    </row>
    <row r="19" spans="1:9" x14ac:dyDescent="0.25">
      <c r="A19" s="17"/>
      <c r="B19" s="22"/>
      <c r="C19" s="22"/>
      <c r="D19" s="22"/>
      <c r="E19" s="22"/>
      <c r="F19" s="22"/>
      <c r="G19" s="22"/>
      <c r="H19" s="22"/>
      <c r="I19" s="12"/>
    </row>
    <row r="20" spans="1:9" x14ac:dyDescent="0.25">
      <c r="A20" s="17"/>
      <c r="B20" s="22"/>
      <c r="C20" s="22"/>
      <c r="D20" s="22"/>
      <c r="E20" s="22"/>
      <c r="F20" s="22"/>
      <c r="G20" s="22"/>
      <c r="H20" s="22"/>
      <c r="I20" s="12"/>
    </row>
    <row r="21" spans="1:9" x14ac:dyDescent="0.25">
      <c r="A21" s="17"/>
      <c r="B21" s="22"/>
      <c r="C21" s="22"/>
      <c r="D21" s="22"/>
      <c r="E21" s="22"/>
      <c r="F21" s="22"/>
      <c r="G21" s="22"/>
      <c r="H21" s="22"/>
      <c r="I21" s="12"/>
    </row>
    <row r="22" spans="1:9" x14ac:dyDescent="0.25">
      <c r="A22" s="17"/>
      <c r="B22" s="22"/>
      <c r="C22" s="22"/>
      <c r="D22" s="22"/>
      <c r="E22" s="22"/>
      <c r="F22" s="22"/>
      <c r="G22" s="22"/>
      <c r="H22" s="22"/>
      <c r="I22" s="12"/>
    </row>
    <row r="23" spans="1:9" x14ac:dyDescent="0.25">
      <c r="A23" s="17"/>
      <c r="B23" s="22"/>
      <c r="C23" s="22"/>
      <c r="D23" s="22"/>
      <c r="E23" s="22"/>
      <c r="F23" s="22"/>
      <c r="G23" s="22"/>
      <c r="H23" s="22"/>
      <c r="I23" s="12"/>
    </row>
    <row r="24" spans="1:9" x14ac:dyDescent="0.25">
      <c r="A24" s="17"/>
      <c r="B24" s="22"/>
      <c r="C24" s="22"/>
      <c r="D24" s="22"/>
      <c r="E24" s="22"/>
      <c r="F24" s="22"/>
      <c r="G24" s="22"/>
      <c r="H24" s="22"/>
      <c r="I24" s="12"/>
    </row>
    <row r="25" spans="1:9" x14ac:dyDescent="0.25">
      <c r="A25" s="17"/>
      <c r="B25" s="22"/>
      <c r="C25" s="22"/>
      <c r="D25" s="22"/>
      <c r="E25" s="22"/>
      <c r="F25" s="22"/>
      <c r="G25" s="22"/>
      <c r="H25" s="22"/>
      <c r="I25" s="12"/>
    </row>
    <row r="26" spans="1:9" x14ac:dyDescent="0.25">
      <c r="A26" s="17"/>
      <c r="B26" s="22"/>
      <c r="C26" s="22"/>
      <c r="D26" s="22"/>
      <c r="E26" s="22"/>
      <c r="F26" s="22"/>
      <c r="G26" s="22"/>
      <c r="H26" s="22"/>
      <c r="I26" s="12"/>
    </row>
    <row r="27" spans="1:9" x14ac:dyDescent="0.25">
      <c r="A27" s="17"/>
      <c r="B27" s="22"/>
      <c r="C27" s="22"/>
      <c r="D27" s="22"/>
      <c r="E27" s="22"/>
      <c r="F27" s="22"/>
      <c r="G27" s="22"/>
      <c r="H27" s="22"/>
      <c r="I27" s="12"/>
    </row>
    <row r="28" spans="1:9" x14ac:dyDescent="0.25">
      <c r="A28" s="17"/>
      <c r="B28" s="22"/>
      <c r="C28" s="22"/>
      <c r="D28" s="22"/>
      <c r="E28" s="22"/>
      <c r="F28" s="22"/>
      <c r="G28" s="22"/>
      <c r="H28" s="22"/>
      <c r="I28" s="12"/>
    </row>
    <row r="29" spans="1:9" x14ac:dyDescent="0.25">
      <c r="A29" s="17"/>
      <c r="B29" s="22"/>
      <c r="C29" s="22"/>
      <c r="D29" s="22"/>
      <c r="E29" s="22"/>
      <c r="F29" s="22"/>
      <c r="G29" s="22"/>
      <c r="H29" s="22"/>
      <c r="I29" s="12"/>
    </row>
    <row r="30" spans="1:9" x14ac:dyDescent="0.25">
      <c r="A30" s="17"/>
      <c r="B30" s="22"/>
      <c r="C30" s="22"/>
      <c r="D30" s="22"/>
      <c r="E30" s="22"/>
      <c r="F30" s="22"/>
      <c r="G30" s="22"/>
      <c r="H30" s="22"/>
      <c r="I30" s="12"/>
    </row>
    <row r="31" spans="1:9" x14ac:dyDescent="0.25">
      <c r="A31" s="17"/>
      <c r="B31" s="22"/>
      <c r="C31" s="22"/>
      <c r="D31" s="22"/>
      <c r="E31" s="22"/>
      <c r="F31" s="22"/>
      <c r="G31" s="22"/>
      <c r="H31" s="22"/>
      <c r="I31" s="12"/>
    </row>
    <row r="32" spans="1:9" x14ac:dyDescent="0.25">
      <c r="A32" s="17"/>
      <c r="B32" s="22"/>
      <c r="C32" s="22"/>
      <c r="D32" s="22"/>
      <c r="E32" s="22"/>
      <c r="F32" s="22"/>
      <c r="G32" s="22"/>
      <c r="H32" s="22"/>
      <c r="I32" s="12"/>
    </row>
    <row r="33" spans="1:9" x14ac:dyDescent="0.25">
      <c r="A33" s="17"/>
      <c r="B33" s="22"/>
      <c r="C33" s="22"/>
      <c r="D33" s="22"/>
      <c r="E33" s="22"/>
      <c r="F33" s="22"/>
      <c r="G33" s="22"/>
      <c r="H33" s="22"/>
      <c r="I33" s="12"/>
    </row>
    <row r="34" spans="1:9" x14ac:dyDescent="0.25">
      <c r="A34" s="17"/>
      <c r="B34" s="22"/>
      <c r="C34" s="22"/>
      <c r="D34" s="22"/>
      <c r="E34" s="22"/>
      <c r="F34" s="22"/>
      <c r="G34" s="22"/>
      <c r="H34" s="22"/>
      <c r="I34" s="12"/>
    </row>
    <row r="35" spans="1:9" x14ac:dyDescent="0.25">
      <c r="A35" s="17"/>
      <c r="B35" s="22"/>
      <c r="C35" s="22"/>
      <c r="D35" s="22"/>
      <c r="E35" s="22"/>
      <c r="F35" s="22"/>
      <c r="G35" s="22"/>
      <c r="H35" s="22"/>
      <c r="I35" s="12"/>
    </row>
    <row r="36" spans="1:9" x14ac:dyDescent="0.25">
      <c r="A36" s="17"/>
      <c r="B36" s="22"/>
      <c r="C36" s="22"/>
      <c r="D36" s="22"/>
      <c r="E36" s="22"/>
      <c r="F36" s="22"/>
      <c r="G36" s="22"/>
      <c r="H36" s="22"/>
      <c r="I36" s="12"/>
    </row>
    <row r="37" spans="1:9" x14ac:dyDescent="0.25">
      <c r="A37" s="17"/>
      <c r="B37" s="22"/>
      <c r="C37" s="22"/>
      <c r="D37" s="22"/>
      <c r="E37" s="22"/>
      <c r="F37" s="22"/>
      <c r="G37" s="22"/>
      <c r="H37" s="22"/>
      <c r="I37" s="12"/>
    </row>
    <row r="38" spans="1:9" x14ac:dyDescent="0.25">
      <c r="A38" s="17"/>
      <c r="B38" s="22"/>
      <c r="C38" s="22"/>
      <c r="D38" s="22"/>
      <c r="E38" s="22"/>
      <c r="F38" s="22"/>
      <c r="G38" s="22"/>
      <c r="H38" s="22"/>
      <c r="I38" s="12"/>
    </row>
    <row r="39" spans="1:9" x14ac:dyDescent="0.25">
      <c r="A39" s="17"/>
      <c r="B39" s="22"/>
      <c r="C39" s="22"/>
      <c r="D39" s="22"/>
      <c r="E39" s="22"/>
      <c r="F39" s="22"/>
      <c r="G39" s="22"/>
      <c r="H39" s="22"/>
      <c r="I39" s="12"/>
    </row>
    <row r="40" spans="1:9" x14ac:dyDescent="0.25">
      <c r="A40" s="17"/>
      <c r="B40" s="22"/>
      <c r="C40" s="22"/>
      <c r="D40" s="22"/>
      <c r="E40" s="22"/>
      <c r="F40" s="22"/>
      <c r="G40" s="22"/>
      <c r="H40" s="22"/>
      <c r="I40" s="12"/>
    </row>
    <row r="41" spans="1:9" x14ac:dyDescent="0.25">
      <c r="A41" s="17"/>
      <c r="B41" s="22"/>
      <c r="C41" s="22"/>
      <c r="D41" s="22"/>
      <c r="E41" s="22"/>
      <c r="F41" s="22"/>
      <c r="G41" s="22"/>
      <c r="H41" s="22"/>
      <c r="I41" s="12"/>
    </row>
    <row r="42" spans="1:9" x14ac:dyDescent="0.25">
      <c r="A42" s="17"/>
      <c r="B42" s="22"/>
      <c r="C42" s="22"/>
      <c r="D42" s="22"/>
      <c r="E42" s="22"/>
      <c r="F42" s="22"/>
      <c r="G42" s="22"/>
      <c r="H42" s="22"/>
      <c r="I42" s="12"/>
    </row>
    <row r="43" spans="1:9" x14ac:dyDescent="0.25">
      <c r="A43" s="17"/>
      <c r="B43" s="22"/>
      <c r="C43" s="22"/>
      <c r="D43" s="22"/>
      <c r="E43" s="22"/>
      <c r="F43" s="22"/>
      <c r="G43" s="22"/>
      <c r="H43" s="22"/>
      <c r="I43" s="12"/>
    </row>
    <row r="44" spans="1:9" x14ac:dyDescent="0.25">
      <c r="A44" s="17"/>
      <c r="B44" s="22"/>
      <c r="C44" s="22"/>
      <c r="D44" s="22"/>
      <c r="E44" s="22"/>
      <c r="F44" s="22"/>
      <c r="G44" s="22"/>
      <c r="H44" s="22"/>
      <c r="I44" s="12"/>
    </row>
    <row r="45" spans="1:9" x14ac:dyDescent="0.25">
      <c r="A45" s="17"/>
      <c r="B45" s="11"/>
      <c r="C45" s="11"/>
      <c r="D45" s="11"/>
      <c r="E45" s="11"/>
      <c r="F45" s="11"/>
      <c r="G45" s="11"/>
      <c r="H45" s="11"/>
      <c r="I45" s="12"/>
    </row>
    <row r="46" spans="1:9" x14ac:dyDescent="0.25">
      <c r="A46" s="15"/>
      <c r="B46" s="13"/>
      <c r="C46" s="13"/>
      <c r="D46" s="13"/>
      <c r="E46" s="13"/>
      <c r="F46" s="13"/>
      <c r="G46" s="13"/>
      <c r="H46" s="13"/>
      <c r="I46" s="14"/>
    </row>
  </sheetData>
  <sheetProtection password="CE24" sheet="1" objects="1" scenarios="1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J170"/>
  <sheetViews>
    <sheetView topLeftCell="AP1" zoomScale="70" zoomScaleNormal="70" workbookViewId="0">
      <selection activeCell="AR8" sqref="AR8"/>
    </sheetView>
  </sheetViews>
  <sheetFormatPr defaultRowHeight="15" x14ac:dyDescent="0.25"/>
  <cols>
    <col min="2" max="2" width="52.7109375" customWidth="1"/>
    <col min="3" max="3" width="21.7109375" bestFit="1" customWidth="1"/>
    <col min="4" max="4" width="21.7109375" customWidth="1"/>
    <col min="5" max="5" width="18.85546875" customWidth="1"/>
    <col min="6" max="6" width="20.7109375" customWidth="1"/>
    <col min="7" max="7" width="27.28515625" bestFit="1" customWidth="1"/>
    <col min="8" max="8" width="19.140625" bestFit="1" customWidth="1"/>
    <col min="10" max="10" width="52.7109375" customWidth="1"/>
    <col min="11" max="13" width="31" customWidth="1"/>
    <col min="14" max="14" width="22.28515625" bestFit="1" customWidth="1"/>
    <col min="15" max="15" width="15.85546875" bestFit="1" customWidth="1"/>
    <col min="16" max="16" width="24" bestFit="1" customWidth="1"/>
    <col min="18" max="18" width="52.5703125" customWidth="1"/>
    <col min="19" max="21" width="43.42578125" customWidth="1"/>
    <col min="22" max="22" width="22.7109375" bestFit="1" customWidth="1"/>
    <col min="23" max="23" width="15.85546875" bestFit="1" customWidth="1"/>
    <col min="24" max="24" width="36.140625" bestFit="1" customWidth="1"/>
    <col min="25" max="25" width="5.5703125" bestFit="1" customWidth="1"/>
    <col min="26" max="26" width="31.140625" customWidth="1"/>
    <col min="27" max="27" width="14.140625" bestFit="1" customWidth="1"/>
    <col min="29" max="29" width="31.140625" customWidth="1"/>
    <col min="30" max="30" width="14.140625" bestFit="1" customWidth="1"/>
    <col min="32" max="32" width="31.140625" customWidth="1"/>
    <col min="33" max="33" width="14.140625" bestFit="1" customWidth="1"/>
    <col min="35" max="35" width="9.140625" bestFit="1" customWidth="1"/>
    <col min="36" max="36" width="10.85546875" customWidth="1"/>
    <col min="37" max="37" width="16.85546875" bestFit="1" customWidth="1"/>
    <col min="38" max="38" width="37.7109375" customWidth="1"/>
    <col min="39" max="39" width="10.85546875" customWidth="1"/>
    <col min="40" max="40" width="15.28515625" bestFit="1" customWidth="1"/>
    <col min="41" max="41" width="47.7109375" customWidth="1"/>
    <col min="42" max="42" width="10.85546875" customWidth="1"/>
    <col min="43" max="43" width="15.28515625" bestFit="1" customWidth="1"/>
    <col min="44" max="44" width="37.7109375" customWidth="1"/>
    <col min="45" max="45" width="10.85546875" customWidth="1"/>
    <col min="46" max="46" width="15.28515625" bestFit="1" customWidth="1"/>
    <col min="47" max="47" width="37.7109375" customWidth="1"/>
    <col min="48" max="48" width="10.85546875" customWidth="1"/>
    <col min="49" max="51" width="17" customWidth="1"/>
    <col min="52" max="52" width="17.7109375" bestFit="1" customWidth="1"/>
    <col min="53" max="54" width="17" customWidth="1"/>
    <col min="55" max="55" width="19.140625" bestFit="1" customWidth="1"/>
    <col min="56" max="56" width="22.7109375" bestFit="1" customWidth="1"/>
    <col min="57" max="57" width="22.7109375" customWidth="1"/>
    <col min="58" max="58" width="6.140625" bestFit="1" customWidth="1"/>
    <col min="59" max="59" width="20.140625" bestFit="1" customWidth="1"/>
    <col min="60" max="60" width="14" bestFit="1" customWidth="1"/>
    <col min="61" max="61" width="13.5703125" bestFit="1" customWidth="1"/>
    <col min="62" max="62" width="7.42578125" bestFit="1" customWidth="1"/>
    <col min="67" max="67" width="13.7109375" bestFit="1" customWidth="1"/>
  </cols>
  <sheetData>
    <row r="1" spans="1:62" x14ac:dyDescent="0.25">
      <c r="A1" s="88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6"/>
      <c r="BJ1" s="18"/>
    </row>
    <row r="2" spans="1:62" ht="15.75" x14ac:dyDescent="0.25">
      <c r="A2" s="89"/>
      <c r="B2" s="153" t="s">
        <v>4</v>
      </c>
      <c r="C2" s="153"/>
      <c r="D2" s="153"/>
      <c r="E2" s="153"/>
      <c r="F2" s="153"/>
      <c r="G2" s="153"/>
      <c r="H2" s="153"/>
      <c r="I2" s="74"/>
      <c r="J2" s="153" t="s">
        <v>0</v>
      </c>
      <c r="K2" s="153"/>
      <c r="L2" s="153"/>
      <c r="M2" s="153"/>
      <c r="N2" s="153"/>
      <c r="O2" s="153"/>
      <c r="P2" s="153"/>
      <c r="Q2" s="74"/>
      <c r="R2" s="153" t="s">
        <v>10</v>
      </c>
      <c r="S2" s="153"/>
      <c r="T2" s="153"/>
      <c r="U2" s="153"/>
      <c r="V2" s="153"/>
      <c r="W2" s="153"/>
      <c r="X2" s="153"/>
      <c r="Y2" s="74"/>
      <c r="Z2" s="153" t="s">
        <v>60</v>
      </c>
      <c r="AA2" s="153"/>
      <c r="AB2" s="74"/>
      <c r="AC2" s="153" t="s">
        <v>60</v>
      </c>
      <c r="AD2" s="153"/>
      <c r="AE2" s="74"/>
      <c r="AF2" s="153" t="s">
        <v>60</v>
      </c>
      <c r="AG2" s="153"/>
      <c r="AH2" s="74"/>
      <c r="AI2" s="77" t="s">
        <v>71</v>
      </c>
      <c r="AJ2" s="73"/>
      <c r="AK2" s="153" t="s">
        <v>132</v>
      </c>
      <c r="AL2" s="153"/>
      <c r="AM2" s="73"/>
      <c r="AN2" s="153" t="s">
        <v>130</v>
      </c>
      <c r="AO2" s="153"/>
      <c r="AP2" s="92"/>
      <c r="AQ2" s="153" t="s">
        <v>130</v>
      </c>
      <c r="AR2" s="153"/>
      <c r="AS2" s="92"/>
      <c r="AT2" s="153" t="s">
        <v>130</v>
      </c>
      <c r="AU2" s="153"/>
      <c r="AV2" s="73"/>
      <c r="AW2" s="65" t="s">
        <v>131</v>
      </c>
      <c r="AX2" s="65" t="s">
        <v>129</v>
      </c>
      <c r="AY2" s="65" t="s">
        <v>123</v>
      </c>
      <c r="AZ2" s="65" t="s">
        <v>273</v>
      </c>
      <c r="BA2" s="65" t="s">
        <v>114</v>
      </c>
      <c r="BB2" s="65" t="s">
        <v>124</v>
      </c>
      <c r="BC2" s="65" t="s">
        <v>115</v>
      </c>
      <c r="BD2" s="65" t="s">
        <v>127</v>
      </c>
      <c r="BE2" s="119" t="s">
        <v>381</v>
      </c>
      <c r="BF2" s="65" t="s">
        <v>6</v>
      </c>
      <c r="BG2" s="119" t="s">
        <v>380</v>
      </c>
      <c r="BH2" s="65" t="s">
        <v>121</v>
      </c>
      <c r="BI2" s="78"/>
      <c r="BJ2" s="45"/>
    </row>
    <row r="3" spans="1:62" ht="15.75" x14ac:dyDescent="0.25">
      <c r="A3" s="89"/>
      <c r="B3" s="90" t="s">
        <v>1</v>
      </c>
      <c r="C3" s="155" t="str">
        <f>Apresentação!G60</f>
        <v>TECHNOGYM</v>
      </c>
      <c r="D3" s="155"/>
      <c r="E3" s="155"/>
      <c r="F3" s="155"/>
      <c r="G3" s="155"/>
      <c r="H3" s="155"/>
      <c r="I3" s="74"/>
      <c r="J3" s="90" t="s">
        <v>1</v>
      </c>
      <c r="K3" s="155" t="str">
        <f>Apresentação!G61</f>
        <v>LIFE FITNESS</v>
      </c>
      <c r="L3" s="155"/>
      <c r="M3" s="155"/>
      <c r="N3" s="155"/>
      <c r="O3" s="155"/>
      <c r="P3" s="155"/>
      <c r="Q3" s="74"/>
      <c r="R3" s="90" t="s">
        <v>1</v>
      </c>
      <c r="S3" s="155" t="str">
        <f>Apresentação!G62</f>
        <v>CYBEX</v>
      </c>
      <c r="T3" s="155"/>
      <c r="U3" s="155"/>
      <c r="V3" s="155"/>
      <c r="W3" s="155"/>
      <c r="X3" s="155"/>
      <c r="Y3" s="74"/>
      <c r="Z3" s="155" t="str">
        <f>C3</f>
        <v>TECHNOGYM</v>
      </c>
      <c r="AA3" s="155"/>
      <c r="AB3" s="74"/>
      <c r="AC3" s="155" t="str">
        <f>K3</f>
        <v>LIFE FITNESS</v>
      </c>
      <c r="AD3" s="155"/>
      <c r="AE3" s="74"/>
      <c r="AF3" s="155" t="str">
        <f>S3</f>
        <v>CYBEX</v>
      </c>
      <c r="AG3" s="155"/>
      <c r="AH3" s="74"/>
      <c r="AI3" s="46" t="s">
        <v>72</v>
      </c>
      <c r="AJ3" s="73"/>
      <c r="AK3" s="154" t="str">
        <f>Apresentação!F64</f>
        <v>Thiago Batista Campos de Sousa</v>
      </c>
      <c r="AL3" s="154"/>
      <c r="AM3" s="73"/>
      <c r="AN3" s="154" t="str">
        <f>IF(ISBLANK(Empresas!AX3),Empresas!AW3,(Empresas!AX3))</f>
        <v>TECHNOGYM</v>
      </c>
      <c r="AO3" s="154"/>
      <c r="AP3" s="92"/>
      <c r="AQ3" s="154" t="str">
        <f>IF(ISBLANK(Empresas!AX4),Empresas!AW4,(Empresas!AX4))</f>
        <v>LIFE FITNESS</v>
      </c>
      <c r="AR3" s="154"/>
      <c r="AS3" s="92"/>
      <c r="AT3" s="154" t="str">
        <f>IF(ISBLANK(Empresas!AX5),Empresas!AW5,(Empresas!AX5))</f>
        <v>CYBEX</v>
      </c>
      <c r="AU3" s="154"/>
      <c r="AV3" s="73"/>
      <c r="AW3" s="46" t="str">
        <f>Z3</f>
        <v>TECHNOGYM</v>
      </c>
      <c r="AX3" s="49"/>
      <c r="AY3" s="71">
        <v>0</v>
      </c>
      <c r="AZ3" s="72">
        <v>680.48</v>
      </c>
      <c r="BA3" s="72">
        <v>1144.44</v>
      </c>
      <c r="BB3" s="71">
        <v>0</v>
      </c>
      <c r="BC3" s="72">
        <v>23860.11</v>
      </c>
      <c r="BD3" s="49"/>
      <c r="BE3" s="49" t="s">
        <v>379</v>
      </c>
      <c r="BF3" s="69">
        <v>17</v>
      </c>
      <c r="BG3" s="123"/>
      <c r="BH3" s="60">
        <v>42192</v>
      </c>
      <c r="BI3" s="78"/>
      <c r="BJ3" s="45"/>
    </row>
    <row r="4" spans="1:62" ht="15.75" x14ac:dyDescent="0.25">
      <c r="A4" s="89"/>
      <c r="B4" s="65" t="s">
        <v>2</v>
      </c>
      <c r="C4" s="65" t="s">
        <v>13</v>
      </c>
      <c r="D4" s="65" t="s">
        <v>14</v>
      </c>
      <c r="E4" s="65" t="s">
        <v>62</v>
      </c>
      <c r="F4" s="65" t="s">
        <v>28</v>
      </c>
      <c r="G4" s="65" t="s">
        <v>5</v>
      </c>
      <c r="H4" s="65" t="s">
        <v>3</v>
      </c>
      <c r="I4" s="74"/>
      <c r="J4" s="65" t="s">
        <v>2</v>
      </c>
      <c r="K4" s="65" t="s">
        <v>13</v>
      </c>
      <c r="L4" s="65" t="s">
        <v>63</v>
      </c>
      <c r="M4" s="65" t="s">
        <v>62</v>
      </c>
      <c r="N4" s="65" t="s">
        <v>28</v>
      </c>
      <c r="O4" s="65" t="s">
        <v>5</v>
      </c>
      <c r="P4" s="65" t="s">
        <v>3</v>
      </c>
      <c r="Q4" s="74"/>
      <c r="R4" s="65" t="s">
        <v>2</v>
      </c>
      <c r="S4" s="65" t="s">
        <v>13</v>
      </c>
      <c r="T4" s="65" t="s">
        <v>14</v>
      </c>
      <c r="U4" s="65" t="s">
        <v>62</v>
      </c>
      <c r="V4" s="65" t="s">
        <v>28</v>
      </c>
      <c r="W4" s="65" t="s">
        <v>5</v>
      </c>
      <c r="X4" s="65" t="s">
        <v>3</v>
      </c>
      <c r="Y4" s="74"/>
      <c r="Z4" s="65" t="s">
        <v>13</v>
      </c>
      <c r="AA4" s="65" t="s">
        <v>14</v>
      </c>
      <c r="AB4" s="74"/>
      <c r="AC4" s="65" t="s">
        <v>13</v>
      </c>
      <c r="AD4" s="65" t="s">
        <v>14</v>
      </c>
      <c r="AE4" s="74"/>
      <c r="AF4" s="65" t="s">
        <v>13</v>
      </c>
      <c r="AG4" s="65" t="s">
        <v>14</v>
      </c>
      <c r="AH4" s="74"/>
      <c r="AI4" s="49" t="s">
        <v>293</v>
      </c>
      <c r="AJ4" s="73"/>
      <c r="AK4" s="79" t="s">
        <v>134</v>
      </c>
      <c r="AL4" s="60"/>
      <c r="AM4" s="73"/>
      <c r="AN4" s="79" t="s">
        <v>134</v>
      </c>
      <c r="AO4" s="60"/>
      <c r="AP4" s="92"/>
      <c r="AQ4" s="79" t="s">
        <v>134</v>
      </c>
      <c r="AR4" s="60"/>
      <c r="AS4" s="92"/>
      <c r="AT4" s="79" t="s">
        <v>134</v>
      </c>
      <c r="AU4" s="60"/>
      <c r="AV4" s="73"/>
      <c r="AW4" s="46" t="str">
        <f>AC3</f>
        <v>LIFE FITNESS</v>
      </c>
      <c r="AX4" s="49"/>
      <c r="AY4" s="71">
        <v>0</v>
      </c>
      <c r="AZ4" s="72">
        <v>0</v>
      </c>
      <c r="BA4" s="72">
        <v>0</v>
      </c>
      <c r="BB4" s="71">
        <v>0</v>
      </c>
      <c r="BC4" s="72">
        <v>27410</v>
      </c>
      <c r="BD4" s="49"/>
      <c r="BE4" s="49" t="s">
        <v>379</v>
      </c>
      <c r="BF4" s="69">
        <v>17</v>
      </c>
      <c r="BG4" s="123"/>
      <c r="BH4" s="60">
        <v>42190</v>
      </c>
      <c r="BI4" s="78"/>
      <c r="BJ4" s="45"/>
    </row>
    <row r="5" spans="1:62" ht="15.75" x14ac:dyDescent="0.25">
      <c r="A5" s="89"/>
      <c r="B5" s="50" t="s">
        <v>91</v>
      </c>
      <c r="C5" s="53" t="s">
        <v>270</v>
      </c>
      <c r="D5" s="46" t="str">
        <f>IF(C5&lt;&gt;"",VLOOKUP(C5,Z5:AA11,2,0),"Não Consta")</f>
        <v>Profissional</v>
      </c>
      <c r="E5" s="53" t="s">
        <v>18</v>
      </c>
      <c r="F5" s="49"/>
      <c r="G5" s="49" t="s">
        <v>92</v>
      </c>
      <c r="H5" s="52">
        <v>35588.46</v>
      </c>
      <c r="I5" s="74"/>
      <c r="J5" s="50" t="s">
        <v>186</v>
      </c>
      <c r="K5" s="53" t="s">
        <v>200</v>
      </c>
      <c r="L5" s="46" t="str">
        <f>IF(K5&lt;&gt;"",VLOOKUP(K5,AC5:AD11,2,0),"Não Consta")</f>
        <v>Profissional</v>
      </c>
      <c r="M5" s="53" t="s">
        <v>18</v>
      </c>
      <c r="N5" s="49"/>
      <c r="O5" s="49" t="s">
        <v>167</v>
      </c>
      <c r="P5" s="52">
        <v>41781.43</v>
      </c>
      <c r="Q5" s="74"/>
      <c r="R5" s="50" t="s">
        <v>320</v>
      </c>
      <c r="S5" s="53" t="s">
        <v>234</v>
      </c>
      <c r="T5" s="46" t="str">
        <f>IF(S5&lt;&gt;"",VLOOKUP(S5,AF5:AG11,2,0),"Não Consta")</f>
        <v>Profissional</v>
      </c>
      <c r="U5" s="53"/>
      <c r="V5" s="49"/>
      <c r="W5" s="49" t="s">
        <v>321</v>
      </c>
      <c r="X5" s="51">
        <v>32571.46</v>
      </c>
      <c r="Y5" s="74"/>
      <c r="Z5" s="124" t="s">
        <v>270</v>
      </c>
      <c r="AA5" s="53" t="s">
        <v>16</v>
      </c>
      <c r="AB5" s="74"/>
      <c r="AC5" s="124" t="s">
        <v>200</v>
      </c>
      <c r="AD5" s="53" t="s">
        <v>16</v>
      </c>
      <c r="AE5" s="74"/>
      <c r="AF5" s="124" t="s">
        <v>234</v>
      </c>
      <c r="AG5" s="53" t="s">
        <v>16</v>
      </c>
      <c r="AH5" s="74"/>
      <c r="AI5" s="49" t="s">
        <v>286</v>
      </c>
      <c r="AJ5" s="73"/>
      <c r="AK5" s="79" t="s">
        <v>133</v>
      </c>
      <c r="AL5" s="60"/>
      <c r="AM5" s="73"/>
      <c r="AN5" s="79" t="s">
        <v>133</v>
      </c>
      <c r="AO5" s="60"/>
      <c r="AP5" s="92"/>
      <c r="AQ5" s="79" t="s">
        <v>133</v>
      </c>
      <c r="AR5" s="60"/>
      <c r="AS5" s="92"/>
      <c r="AT5" s="79" t="s">
        <v>133</v>
      </c>
      <c r="AU5" s="60"/>
      <c r="AV5" s="73"/>
      <c r="AW5" s="46" t="str">
        <f>AF3</f>
        <v>CYBEX</v>
      </c>
      <c r="AX5" s="49"/>
      <c r="AY5" s="71">
        <v>0</v>
      </c>
      <c r="AZ5" s="72">
        <v>500</v>
      </c>
      <c r="BA5" s="72">
        <v>0</v>
      </c>
      <c r="BB5" s="71">
        <v>0</v>
      </c>
      <c r="BC5" s="72">
        <v>20000</v>
      </c>
      <c r="BD5" s="49"/>
      <c r="BE5" s="49" t="s">
        <v>379</v>
      </c>
      <c r="BF5" s="69">
        <v>17</v>
      </c>
      <c r="BG5" s="123"/>
      <c r="BH5" s="60">
        <v>42186</v>
      </c>
      <c r="BI5" s="78"/>
      <c r="BJ5" s="45"/>
    </row>
    <row r="6" spans="1:62" ht="15.75" x14ac:dyDescent="0.25">
      <c r="A6" s="89"/>
      <c r="B6" s="50" t="s">
        <v>89</v>
      </c>
      <c r="C6" s="53" t="s">
        <v>270</v>
      </c>
      <c r="D6" s="46" t="str">
        <f>IF(C6&lt;&gt;"",VLOOKUP(C6,Z5:AA11,2,0),"Não Consta")</f>
        <v>Profissional</v>
      </c>
      <c r="E6" s="53" t="s">
        <v>18</v>
      </c>
      <c r="F6" s="49"/>
      <c r="G6" s="49" t="s">
        <v>90</v>
      </c>
      <c r="H6" s="52">
        <v>35588.46</v>
      </c>
      <c r="I6" s="74"/>
      <c r="J6" s="50" t="s">
        <v>180</v>
      </c>
      <c r="K6" s="53" t="s">
        <v>200</v>
      </c>
      <c r="L6" s="46" t="str">
        <f>IF(K6&lt;&gt;"",VLOOKUP(K6,AC5:AD11,2,0),"Não Consta")</f>
        <v>Profissional</v>
      </c>
      <c r="M6" s="53" t="s">
        <v>18</v>
      </c>
      <c r="N6" s="49"/>
      <c r="O6" s="49" t="s">
        <v>161</v>
      </c>
      <c r="P6" s="52">
        <v>41966.63</v>
      </c>
      <c r="Q6" s="74"/>
      <c r="R6" s="50" t="s">
        <v>322</v>
      </c>
      <c r="S6" s="53" t="s">
        <v>234</v>
      </c>
      <c r="T6" s="46" t="str">
        <f>IF(S6&lt;&gt;"",VLOOKUP(S6,AF5:AG11,2,0),"Não Consta")</f>
        <v>Profissional</v>
      </c>
      <c r="U6" s="53" t="s">
        <v>18</v>
      </c>
      <c r="V6" s="49"/>
      <c r="W6" s="49" t="s">
        <v>323</v>
      </c>
      <c r="X6" s="51">
        <v>29920.639999999999</v>
      </c>
      <c r="Y6" s="74"/>
      <c r="Z6" s="124" t="s">
        <v>84</v>
      </c>
      <c r="AA6" s="53" t="s">
        <v>16</v>
      </c>
      <c r="AB6" s="74"/>
      <c r="AC6" s="124" t="s">
        <v>216</v>
      </c>
      <c r="AD6" s="53" t="s">
        <v>16</v>
      </c>
      <c r="AE6" s="74"/>
      <c r="AF6" s="124" t="s">
        <v>251</v>
      </c>
      <c r="AG6" s="53" t="s">
        <v>16</v>
      </c>
      <c r="AH6" s="74"/>
      <c r="AI6" s="49" t="s">
        <v>281</v>
      </c>
      <c r="AJ6" s="73"/>
      <c r="AK6" s="80" t="s">
        <v>135</v>
      </c>
      <c r="AL6" s="49"/>
      <c r="AM6" s="73"/>
      <c r="AN6" s="80" t="s">
        <v>135</v>
      </c>
      <c r="AO6" s="49"/>
      <c r="AP6" s="92"/>
      <c r="AQ6" s="80" t="s">
        <v>135</v>
      </c>
      <c r="AR6" s="49"/>
      <c r="AS6" s="92"/>
      <c r="AT6" s="80" t="s">
        <v>135</v>
      </c>
      <c r="AU6" s="49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81"/>
      <c r="BJ6" s="18"/>
    </row>
    <row r="7" spans="1:62" ht="15.75" x14ac:dyDescent="0.25">
      <c r="A7" s="89"/>
      <c r="B7" s="50" t="s">
        <v>262</v>
      </c>
      <c r="C7" s="118" t="s">
        <v>270</v>
      </c>
      <c r="D7" s="46" t="str">
        <f>IF(C7&lt;&gt;"",VLOOKUP(C7,Z5:AA11,2,0),"Não Consta")</f>
        <v>Profissional</v>
      </c>
      <c r="E7" s="53" t="s">
        <v>18</v>
      </c>
      <c r="F7" s="117"/>
      <c r="G7" s="49" t="s">
        <v>95</v>
      </c>
      <c r="H7" s="52">
        <v>35588.46</v>
      </c>
      <c r="I7" s="74"/>
      <c r="J7" s="50" t="s">
        <v>188</v>
      </c>
      <c r="K7" s="53" t="s">
        <v>200</v>
      </c>
      <c r="L7" s="46" t="str">
        <f>IF(K7&lt;&gt;"",VLOOKUP(K7,AC5:AD11,2,0),"Não Consta")</f>
        <v>Profissional</v>
      </c>
      <c r="M7" s="53" t="s">
        <v>18</v>
      </c>
      <c r="N7" s="49"/>
      <c r="O7" s="49" t="s">
        <v>169</v>
      </c>
      <c r="P7" s="52">
        <v>49540.44</v>
      </c>
      <c r="Q7" s="74"/>
      <c r="R7" s="50" t="s">
        <v>324</v>
      </c>
      <c r="S7" s="53" t="s">
        <v>234</v>
      </c>
      <c r="T7" s="46" t="str">
        <f>IF(S7&lt;&gt;"",VLOOKUP(S7,AF5:AG11,2,0),"Não Consta")</f>
        <v>Profissional</v>
      </c>
      <c r="U7" s="53" t="s">
        <v>18</v>
      </c>
      <c r="V7" s="49"/>
      <c r="W7" s="49" t="s">
        <v>325</v>
      </c>
      <c r="X7" s="51">
        <v>29240.13</v>
      </c>
      <c r="Y7" s="74"/>
      <c r="Z7" s="124"/>
      <c r="AA7" s="53"/>
      <c r="AB7" s="74"/>
      <c r="AC7" s="124" t="s">
        <v>230</v>
      </c>
      <c r="AD7" s="53" t="s">
        <v>16</v>
      </c>
      <c r="AE7" s="74"/>
      <c r="AF7" s="124"/>
      <c r="AG7" s="53" t="s">
        <v>16</v>
      </c>
      <c r="AH7" s="74"/>
      <c r="AI7" s="49" t="s">
        <v>67</v>
      </c>
      <c r="AJ7" s="73"/>
      <c r="AK7" s="80" t="s">
        <v>136</v>
      </c>
      <c r="AL7" s="49"/>
      <c r="AM7" s="73"/>
      <c r="AN7" s="80" t="s">
        <v>136</v>
      </c>
      <c r="AO7" s="49"/>
      <c r="AP7" s="92"/>
      <c r="AQ7" s="80" t="s">
        <v>136</v>
      </c>
      <c r="AR7" s="49"/>
      <c r="AS7" s="92"/>
      <c r="AT7" s="80" t="s">
        <v>136</v>
      </c>
      <c r="AU7" s="49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81"/>
      <c r="BJ7" s="18"/>
    </row>
    <row r="8" spans="1:62" ht="15.75" x14ac:dyDescent="0.25">
      <c r="A8" s="89"/>
      <c r="B8" s="50" t="s">
        <v>261</v>
      </c>
      <c r="C8" s="118" t="s">
        <v>270</v>
      </c>
      <c r="D8" s="46" t="str">
        <f>IF(C8&lt;&gt;"",VLOOKUP(C8,Z5:AA11,2,0),"Não Consta")</f>
        <v>Profissional</v>
      </c>
      <c r="E8" s="53" t="s">
        <v>18</v>
      </c>
      <c r="F8" s="117"/>
      <c r="G8" s="49" t="s">
        <v>255</v>
      </c>
      <c r="H8" s="52">
        <v>35588.46</v>
      </c>
      <c r="I8" s="74"/>
      <c r="J8" s="50" t="s">
        <v>183</v>
      </c>
      <c r="K8" s="53" t="s">
        <v>200</v>
      </c>
      <c r="L8" s="46" t="str">
        <f>IF(K8&lt;&gt;"",VLOOKUP(K8,AC5:AD11,2,0),"Não Consta")</f>
        <v>Profissional</v>
      </c>
      <c r="M8" s="53" t="s">
        <v>18</v>
      </c>
      <c r="N8" s="49"/>
      <c r="O8" s="49" t="s">
        <v>163</v>
      </c>
      <c r="P8" s="52">
        <v>39742.25</v>
      </c>
      <c r="Q8" s="74"/>
      <c r="R8" s="50" t="s">
        <v>326</v>
      </c>
      <c r="S8" s="53" t="s">
        <v>234</v>
      </c>
      <c r="T8" s="46" t="str">
        <f>IF(S8&lt;&gt;"",VLOOKUP(S8,AF5:AG11,2,0),"Não Consta")</f>
        <v>Profissional</v>
      </c>
      <c r="U8" s="53" t="s">
        <v>18</v>
      </c>
      <c r="V8" s="49"/>
      <c r="W8" s="49" t="s">
        <v>327</v>
      </c>
      <c r="X8" s="51">
        <v>32893.769999999997</v>
      </c>
      <c r="Y8" s="74"/>
      <c r="Z8" s="125"/>
      <c r="AA8" s="53"/>
      <c r="AB8" s="74"/>
      <c r="AC8" s="125" t="s">
        <v>231</v>
      </c>
      <c r="AD8" s="53" t="s">
        <v>16</v>
      </c>
      <c r="AE8" s="74"/>
      <c r="AF8" s="125"/>
      <c r="AG8" s="53"/>
      <c r="AH8" s="74"/>
      <c r="AI8" s="49" t="s">
        <v>287</v>
      </c>
      <c r="AJ8" s="73"/>
      <c r="AK8" s="80" t="s">
        <v>137</v>
      </c>
      <c r="AL8" s="49"/>
      <c r="AM8" s="73"/>
      <c r="AN8" s="80" t="s">
        <v>137</v>
      </c>
      <c r="AO8" s="49"/>
      <c r="AP8" s="92"/>
      <c r="AQ8" s="80" t="s">
        <v>137</v>
      </c>
      <c r="AR8" s="49"/>
      <c r="AS8" s="92"/>
      <c r="AT8" s="80" t="s">
        <v>137</v>
      </c>
      <c r="AU8" s="49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81"/>
      <c r="BJ8" s="18"/>
    </row>
    <row r="9" spans="1:62" ht="15.75" x14ac:dyDescent="0.25">
      <c r="A9" s="89"/>
      <c r="B9" s="50" t="s">
        <v>265</v>
      </c>
      <c r="C9" s="118" t="s">
        <v>270</v>
      </c>
      <c r="D9" s="46" t="str">
        <f>IF(C9&lt;&gt;"",VLOOKUP(C9,Z5:AA11,2,0),"Não Consta")</f>
        <v>Profissional</v>
      </c>
      <c r="E9" s="53" t="s">
        <v>18</v>
      </c>
      <c r="F9" s="117"/>
      <c r="G9" s="49" t="s">
        <v>258</v>
      </c>
      <c r="H9" s="52">
        <v>32827.29</v>
      </c>
      <c r="I9" s="74"/>
      <c r="J9" s="50" t="s">
        <v>184</v>
      </c>
      <c r="K9" s="53" t="s">
        <v>200</v>
      </c>
      <c r="L9" s="46" t="str">
        <f>IF(K9&lt;&gt;"",VLOOKUP(K9,AC5:AD11,2,0),"Não Consta")</f>
        <v>Profissional</v>
      </c>
      <c r="M9" s="53" t="s">
        <v>18</v>
      </c>
      <c r="N9" s="49"/>
      <c r="O9" s="49" t="s">
        <v>164</v>
      </c>
      <c r="P9" s="52">
        <v>40530.6</v>
      </c>
      <c r="Q9" s="74"/>
      <c r="R9" s="50" t="s">
        <v>328</v>
      </c>
      <c r="S9" s="53" t="s">
        <v>234</v>
      </c>
      <c r="T9" s="46" t="str">
        <f>IF(S9&lt;&gt;"",VLOOKUP(S9,AF5:AG11,2,0),"Não Consta")</f>
        <v>Profissional</v>
      </c>
      <c r="U9" s="53" t="s">
        <v>18</v>
      </c>
      <c r="V9" s="49"/>
      <c r="W9" s="49" t="s">
        <v>329</v>
      </c>
      <c r="X9" s="51">
        <v>25554.78</v>
      </c>
      <c r="Y9" s="74"/>
      <c r="Z9" s="125"/>
      <c r="AA9" s="53"/>
      <c r="AB9" s="74"/>
      <c r="AC9" s="125"/>
      <c r="AD9" s="53"/>
      <c r="AE9" s="74"/>
      <c r="AF9" s="125"/>
      <c r="AG9" s="53"/>
      <c r="AH9" s="74"/>
      <c r="AI9" s="49" t="s">
        <v>288</v>
      </c>
      <c r="AJ9" s="73"/>
      <c r="AK9" s="80" t="s">
        <v>138</v>
      </c>
      <c r="AL9" s="49"/>
      <c r="AM9" s="73"/>
      <c r="AN9" s="80" t="s">
        <v>138</v>
      </c>
      <c r="AO9" s="49"/>
      <c r="AP9" s="92"/>
      <c r="AQ9" s="80" t="s">
        <v>138</v>
      </c>
      <c r="AR9" s="49"/>
      <c r="AS9" s="92"/>
      <c r="AT9" s="80" t="s">
        <v>138</v>
      </c>
      <c r="AU9" s="49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81"/>
      <c r="BJ9" s="18"/>
    </row>
    <row r="10" spans="1:62" ht="15.75" x14ac:dyDescent="0.25">
      <c r="A10" s="89"/>
      <c r="B10" s="50" t="s">
        <v>264</v>
      </c>
      <c r="C10" s="118" t="s">
        <v>270</v>
      </c>
      <c r="D10" s="46" t="str">
        <f>IF(C10&lt;&gt;"",VLOOKUP(C10,Z5:AA11,2,0),"Não Consta")</f>
        <v>Profissional</v>
      </c>
      <c r="E10" s="53" t="s">
        <v>18</v>
      </c>
      <c r="F10" s="117"/>
      <c r="G10" s="49" t="s">
        <v>257</v>
      </c>
      <c r="H10" s="52">
        <v>35588.46</v>
      </c>
      <c r="I10" s="74"/>
      <c r="J10" s="50" t="s">
        <v>187</v>
      </c>
      <c r="K10" s="53" t="s">
        <v>200</v>
      </c>
      <c r="L10" s="46" t="str">
        <f>IF(K10&lt;&gt;"",VLOOKUP(K10,AC5:AD11,2,0),"Não Consta")</f>
        <v>Profissional</v>
      </c>
      <c r="M10" s="53" t="s">
        <v>18</v>
      </c>
      <c r="N10" s="49"/>
      <c r="O10" s="49" t="s">
        <v>168</v>
      </c>
      <c r="P10" s="52">
        <v>43675.39</v>
      </c>
      <c r="Q10" s="74"/>
      <c r="R10" s="50" t="s">
        <v>330</v>
      </c>
      <c r="S10" s="53" t="s">
        <v>234</v>
      </c>
      <c r="T10" s="46" t="str">
        <f>IF(S10&lt;&gt;"",VLOOKUP(S10,AF5:AG11,2,0),"Não Consta")</f>
        <v>Profissional</v>
      </c>
      <c r="U10" s="53" t="s">
        <v>18</v>
      </c>
      <c r="V10" s="49"/>
      <c r="W10" s="49" t="s">
        <v>331</v>
      </c>
      <c r="X10" s="51">
        <v>25957.03</v>
      </c>
      <c r="Y10" s="74"/>
      <c r="Z10" s="125"/>
      <c r="AA10" s="53"/>
      <c r="AB10" s="74"/>
      <c r="AC10" s="125"/>
      <c r="AD10" s="53"/>
      <c r="AE10" s="74"/>
      <c r="AF10" s="125"/>
      <c r="AG10" s="53"/>
      <c r="AH10" s="74"/>
      <c r="AI10" s="49" t="s">
        <v>282</v>
      </c>
      <c r="AJ10" s="73"/>
      <c r="AK10" s="80" t="s">
        <v>139</v>
      </c>
      <c r="AL10" s="46" t="str">
        <f>AI3</f>
        <v>BRA</v>
      </c>
      <c r="AM10" s="73"/>
      <c r="AN10" s="80" t="s">
        <v>139</v>
      </c>
      <c r="AO10" s="46" t="str">
        <f>Empresas!AI3</f>
        <v>BRA</v>
      </c>
      <c r="AP10" s="92"/>
      <c r="AQ10" s="80" t="s">
        <v>139</v>
      </c>
      <c r="AR10" s="46" t="str">
        <f>Empresas!AI3</f>
        <v>BRA</v>
      </c>
      <c r="AS10" s="92"/>
      <c r="AT10" s="80" t="s">
        <v>139</v>
      </c>
      <c r="AU10" s="46" t="str">
        <f>Empresas!AI3</f>
        <v>BRA</v>
      </c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81"/>
      <c r="BJ10" s="18"/>
    </row>
    <row r="11" spans="1:62" ht="15.75" x14ac:dyDescent="0.25">
      <c r="A11" s="89"/>
      <c r="B11" s="50" t="s">
        <v>260</v>
      </c>
      <c r="C11" s="118" t="s">
        <v>270</v>
      </c>
      <c r="D11" s="46" t="str">
        <f>IF(C11&lt;&gt;"",VLOOKUP(C11,Z5:AA11,2,0),"Não Consta")</f>
        <v>Profissional</v>
      </c>
      <c r="E11" s="53" t="s">
        <v>18</v>
      </c>
      <c r="F11" s="117"/>
      <c r="G11" s="49" t="s">
        <v>254</v>
      </c>
      <c r="H11" s="52">
        <v>35588.46</v>
      </c>
      <c r="I11" s="74"/>
      <c r="J11" s="50" t="s">
        <v>182</v>
      </c>
      <c r="K11" s="53" t="s">
        <v>200</v>
      </c>
      <c r="L11" s="46" t="str">
        <f>IF(K11&lt;&gt;"",VLOOKUP(K11,AC5:AD11,2,0),"Não Consta")</f>
        <v>Profissional</v>
      </c>
      <c r="M11" s="53" t="s">
        <v>18</v>
      </c>
      <c r="N11" s="49"/>
      <c r="O11" s="49" t="s">
        <v>162</v>
      </c>
      <c r="P11" s="52">
        <v>36476.28</v>
      </c>
      <c r="Q11" s="74"/>
      <c r="R11" s="50" t="s">
        <v>332</v>
      </c>
      <c r="S11" s="53" t="s">
        <v>234</v>
      </c>
      <c r="T11" s="46" t="str">
        <f>IF(S11&lt;&gt;"",VLOOKUP(S11,AF5:AG11,2,0),"Não Consta")</f>
        <v>Profissional</v>
      </c>
      <c r="U11" s="53" t="s">
        <v>18</v>
      </c>
      <c r="V11" s="49"/>
      <c r="W11" s="49" t="s">
        <v>333</v>
      </c>
      <c r="X11" s="51">
        <v>26214.39</v>
      </c>
      <c r="Y11" s="74"/>
      <c r="Z11" s="125"/>
      <c r="AA11" s="53"/>
      <c r="AB11" s="74"/>
      <c r="AC11" s="125"/>
      <c r="AD11" s="53"/>
      <c r="AE11" s="74"/>
      <c r="AF11" s="125"/>
      <c r="AG11" s="53"/>
      <c r="AH11" s="74"/>
      <c r="AI11" s="49" t="s">
        <v>283</v>
      </c>
      <c r="AJ11" s="73"/>
      <c r="AK11" s="80" t="s">
        <v>140</v>
      </c>
      <c r="AL11" s="49"/>
      <c r="AM11" s="73"/>
      <c r="AN11" s="80" t="s">
        <v>140</v>
      </c>
      <c r="AO11" s="49"/>
      <c r="AP11" s="92"/>
      <c r="AQ11" s="80" t="s">
        <v>140</v>
      </c>
      <c r="AR11" s="49"/>
      <c r="AS11" s="92"/>
      <c r="AT11" s="80" t="s">
        <v>140</v>
      </c>
      <c r="AU11" s="49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81"/>
      <c r="BJ11" s="18"/>
    </row>
    <row r="12" spans="1:62" ht="15.75" x14ac:dyDescent="0.25">
      <c r="A12" s="89"/>
      <c r="B12" s="50" t="s">
        <v>93</v>
      </c>
      <c r="C12" s="118" t="s">
        <v>270</v>
      </c>
      <c r="D12" s="46" t="str">
        <f>IF(C12&lt;&gt;"",VLOOKUP(C12,Z5:AA11,2,0),"Não Consta")</f>
        <v>Profissional</v>
      </c>
      <c r="E12" s="53" t="s">
        <v>18</v>
      </c>
      <c r="F12" s="117"/>
      <c r="G12" s="49" t="s">
        <v>94</v>
      </c>
      <c r="H12" s="52">
        <v>33134.080000000002</v>
      </c>
      <c r="I12" s="74"/>
      <c r="J12" s="50" t="s">
        <v>181</v>
      </c>
      <c r="K12" s="53" t="s">
        <v>200</v>
      </c>
      <c r="L12" s="46" t="str">
        <f>IF(K12&lt;&gt;"",VLOOKUP(K12,AC5:AD11,2,0),"Não Consta")</f>
        <v>Profissional</v>
      </c>
      <c r="M12" s="53" t="s">
        <v>18</v>
      </c>
      <c r="N12" s="49"/>
      <c r="O12" s="49" t="s">
        <v>160</v>
      </c>
      <c r="P12" s="52">
        <v>37165.699999999997</v>
      </c>
      <c r="Q12" s="74"/>
      <c r="R12" s="50" t="s">
        <v>334</v>
      </c>
      <c r="S12" s="53" t="s">
        <v>234</v>
      </c>
      <c r="T12" s="46" t="str">
        <f>IF(S12&lt;&gt;"",VLOOKUP(S12,AF5:AG11,2,0),"Não Consta")</f>
        <v>Profissional</v>
      </c>
      <c r="U12" s="53" t="s">
        <v>18</v>
      </c>
      <c r="V12" s="49"/>
      <c r="W12" s="49" t="s">
        <v>335</v>
      </c>
      <c r="X12" s="51">
        <v>32579.51</v>
      </c>
      <c r="Y12" s="74"/>
      <c r="Z12" s="73"/>
      <c r="AA12" s="73"/>
      <c r="AB12" s="74"/>
      <c r="AC12" s="74"/>
      <c r="AD12" s="74"/>
      <c r="AE12" s="74"/>
      <c r="AF12" s="74"/>
      <c r="AG12" s="74"/>
      <c r="AH12" s="74"/>
      <c r="AI12" s="49" t="s">
        <v>285</v>
      </c>
      <c r="AJ12" s="73"/>
      <c r="AK12" s="80" t="s">
        <v>141</v>
      </c>
      <c r="AL12" s="49"/>
      <c r="AM12" s="73"/>
      <c r="AN12" s="80" t="s">
        <v>141</v>
      </c>
      <c r="AO12" s="49"/>
      <c r="AP12" s="92"/>
      <c r="AQ12" s="80" t="s">
        <v>141</v>
      </c>
      <c r="AR12" s="49"/>
      <c r="AS12" s="92"/>
      <c r="AT12" s="80" t="s">
        <v>141</v>
      </c>
      <c r="AU12" s="49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81"/>
      <c r="BJ12" s="18"/>
    </row>
    <row r="13" spans="1:62" ht="15.75" x14ac:dyDescent="0.25">
      <c r="A13" s="89"/>
      <c r="B13" s="50" t="s">
        <v>263</v>
      </c>
      <c r="C13" s="53" t="s">
        <v>270</v>
      </c>
      <c r="D13" s="46" t="str">
        <f>IF(C13&lt;&gt;"",VLOOKUP(C13,Z5:AA11,2,0),"Não Consta")</f>
        <v>Profissional</v>
      </c>
      <c r="E13" s="53" t="s">
        <v>18</v>
      </c>
      <c r="F13" s="49"/>
      <c r="G13" s="49" t="s">
        <v>296</v>
      </c>
      <c r="H13" s="52">
        <v>35588.46</v>
      </c>
      <c r="I13" s="74"/>
      <c r="J13" s="50" t="s">
        <v>185</v>
      </c>
      <c r="K13" s="53" t="s">
        <v>200</v>
      </c>
      <c r="L13" s="46" t="str">
        <f>IF(K13&lt;&gt;"",VLOOKUP(K13,AC5:AD11,2,0),"Não Consta")</f>
        <v>Profissional</v>
      </c>
      <c r="M13" s="53" t="s">
        <v>18</v>
      </c>
      <c r="N13" s="49"/>
      <c r="O13" s="49" t="s">
        <v>165</v>
      </c>
      <c r="P13" s="52">
        <v>42178.14</v>
      </c>
      <c r="Q13" s="74"/>
      <c r="R13" s="50" t="s">
        <v>336</v>
      </c>
      <c r="S13" s="53" t="s">
        <v>234</v>
      </c>
      <c r="T13" s="46" t="str">
        <f>IF(S13&lt;&gt;"",VLOOKUP(S13,AF5:AG11,2,0),"Não Consta")</f>
        <v>Profissional</v>
      </c>
      <c r="U13" s="53" t="s">
        <v>18</v>
      </c>
      <c r="V13" s="49"/>
      <c r="W13" s="49" t="s">
        <v>337</v>
      </c>
      <c r="X13" s="51">
        <v>40234.720000000001</v>
      </c>
      <c r="Y13" s="74"/>
      <c r="Z13" s="73"/>
      <c r="AA13" s="73"/>
      <c r="AB13" s="74"/>
      <c r="AC13" s="74"/>
      <c r="AD13" s="74"/>
      <c r="AE13" s="74"/>
      <c r="AF13" s="74"/>
      <c r="AG13" s="74"/>
      <c r="AH13" s="74"/>
      <c r="AI13" s="49" t="s">
        <v>289</v>
      </c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81"/>
      <c r="BJ13" s="18"/>
    </row>
    <row r="14" spans="1:62" ht="15.75" x14ac:dyDescent="0.25">
      <c r="A14" s="89"/>
      <c r="B14" s="50" t="s">
        <v>298</v>
      </c>
      <c r="C14" s="53" t="s">
        <v>270</v>
      </c>
      <c r="D14" s="46" t="str">
        <f>IF(C14&lt;&gt;"",VLOOKUP(C14,Z5:AA11,2,0),"Não Consta")</f>
        <v>Profissional</v>
      </c>
      <c r="E14" s="53" t="s">
        <v>18</v>
      </c>
      <c r="F14" s="49"/>
      <c r="G14" s="49" t="s">
        <v>297</v>
      </c>
      <c r="H14" s="52">
        <v>35588.46</v>
      </c>
      <c r="I14" s="74"/>
      <c r="J14" s="50" t="s">
        <v>300</v>
      </c>
      <c r="K14" s="53" t="s">
        <v>200</v>
      </c>
      <c r="L14" s="46" t="str">
        <f>IF(K14&lt;&gt;"",VLOOKUP(K14,AC5:AD11,2,0),"Não Consta")</f>
        <v>Profissional</v>
      </c>
      <c r="M14" s="53" t="s">
        <v>18</v>
      </c>
      <c r="N14" s="49"/>
      <c r="O14" s="49" t="s">
        <v>166</v>
      </c>
      <c r="P14" s="52">
        <v>33990.550000000003</v>
      </c>
      <c r="Q14" s="74"/>
      <c r="R14" s="50" t="s">
        <v>232</v>
      </c>
      <c r="S14" s="53" t="s">
        <v>234</v>
      </c>
      <c r="T14" s="46" t="str">
        <f>IF(S14&lt;&gt;"",VLOOKUP(S14,AF5:AG11,2,0),"Não Consta")</f>
        <v>Profissional</v>
      </c>
      <c r="U14" s="53" t="s">
        <v>18</v>
      </c>
      <c r="V14" s="49"/>
      <c r="W14" s="49" t="s">
        <v>338</v>
      </c>
      <c r="X14" s="51">
        <v>26262.97</v>
      </c>
      <c r="Y14" s="74"/>
      <c r="Z14" s="73"/>
      <c r="AA14" s="73"/>
      <c r="AB14" s="74"/>
      <c r="AC14" s="74"/>
      <c r="AD14" s="74"/>
      <c r="AE14" s="74"/>
      <c r="AF14" s="74"/>
      <c r="AG14" s="74"/>
      <c r="AH14" s="74"/>
      <c r="AI14" s="49" t="s">
        <v>291</v>
      </c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81"/>
      <c r="BJ14" s="18"/>
    </row>
    <row r="15" spans="1:62" ht="15.75" x14ac:dyDescent="0.25">
      <c r="A15" s="89"/>
      <c r="B15" s="50" t="s">
        <v>87</v>
      </c>
      <c r="C15" s="53" t="s">
        <v>270</v>
      </c>
      <c r="D15" s="46" t="str">
        <f>IF(C15&lt;&gt;"",VLOOKUP(C15,Z5:AA11,2,0),"Não Consta")</f>
        <v>Profissional</v>
      </c>
      <c r="E15" s="53" t="s">
        <v>18</v>
      </c>
      <c r="F15" s="49"/>
      <c r="G15" s="49" t="s">
        <v>88</v>
      </c>
      <c r="H15" s="52">
        <v>33134.080000000002</v>
      </c>
      <c r="I15" s="74"/>
      <c r="J15" s="50" t="s">
        <v>189</v>
      </c>
      <c r="K15" s="53" t="s">
        <v>200</v>
      </c>
      <c r="L15" s="46" t="str">
        <f>IF(K15&lt;&gt;"",VLOOKUP(K15,AC5:AD11,2,0),"Não Consta")</f>
        <v>Profissional</v>
      </c>
      <c r="M15" s="53" t="s">
        <v>18</v>
      </c>
      <c r="N15" s="49"/>
      <c r="O15" s="49" t="s">
        <v>170</v>
      </c>
      <c r="P15" s="52">
        <v>34362.46</v>
      </c>
      <c r="Q15" s="74"/>
      <c r="R15" s="50" t="s">
        <v>339</v>
      </c>
      <c r="S15" s="53" t="s">
        <v>234</v>
      </c>
      <c r="T15" s="46" t="str">
        <f>IF(S15&lt;&gt;"",VLOOKUP(S15,AF5:AG11,2,0),"Não Consta")</f>
        <v>Profissional</v>
      </c>
      <c r="U15" s="53" t="s">
        <v>18</v>
      </c>
      <c r="V15" s="49"/>
      <c r="W15" s="49" t="s">
        <v>340</v>
      </c>
      <c r="X15" s="51">
        <v>26733</v>
      </c>
      <c r="Y15" s="74"/>
      <c r="Z15" s="82"/>
      <c r="AA15" s="73"/>
      <c r="AB15" s="74"/>
      <c r="AC15" s="74"/>
      <c r="AD15" s="74"/>
      <c r="AE15" s="74"/>
      <c r="AF15" s="74"/>
      <c r="AG15" s="74"/>
      <c r="AH15" s="74"/>
      <c r="AI15" s="49" t="s">
        <v>294</v>
      </c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81"/>
      <c r="BJ15" s="18"/>
    </row>
    <row r="16" spans="1:62" ht="15.75" x14ac:dyDescent="0.25">
      <c r="A16" s="89"/>
      <c r="B16" s="50" t="s">
        <v>268</v>
      </c>
      <c r="C16" s="53" t="s">
        <v>270</v>
      </c>
      <c r="D16" s="46" t="str">
        <f>IF(C16&lt;&gt;"",VLOOKUP(C16,Z5:AA11,2,0),"Não Consta")</f>
        <v>Profissional</v>
      </c>
      <c r="E16" s="53" t="s">
        <v>18</v>
      </c>
      <c r="F16" s="49"/>
      <c r="G16" s="49" t="s">
        <v>86</v>
      </c>
      <c r="H16" s="52">
        <v>33134.080000000002</v>
      </c>
      <c r="I16" s="74"/>
      <c r="J16" s="50" t="s">
        <v>190</v>
      </c>
      <c r="K16" s="53" t="s">
        <v>200</v>
      </c>
      <c r="L16" s="46" t="str">
        <f>IF(K16&lt;&gt;"",VLOOKUP(K16,AC5:AD11,2,0),"Não Consta")</f>
        <v>Profissional</v>
      </c>
      <c r="M16" s="53" t="s">
        <v>18</v>
      </c>
      <c r="N16" s="49"/>
      <c r="O16" s="49" t="s">
        <v>171</v>
      </c>
      <c r="P16" s="52">
        <v>36103.1</v>
      </c>
      <c r="Q16" s="74"/>
      <c r="R16" s="50" t="s">
        <v>341</v>
      </c>
      <c r="S16" s="53" t="s">
        <v>234</v>
      </c>
      <c r="T16" s="46" t="str">
        <f>IF(S16&lt;&gt;"",VLOOKUP(S16,AF5:AG11,2,0),"Não Consta")</f>
        <v>Profissional</v>
      </c>
      <c r="U16" s="53" t="s">
        <v>18</v>
      </c>
      <c r="V16" s="49"/>
      <c r="W16" s="49" t="s">
        <v>342</v>
      </c>
      <c r="X16" s="51">
        <v>25780.33</v>
      </c>
      <c r="Y16" s="74"/>
      <c r="Z16" s="82"/>
      <c r="AA16" s="73"/>
      <c r="AB16" s="74"/>
      <c r="AC16" s="74"/>
      <c r="AD16" s="74"/>
      <c r="AE16" s="74"/>
      <c r="AF16" s="74"/>
      <c r="AG16" s="74"/>
      <c r="AH16" s="74"/>
      <c r="AI16" s="49" t="s">
        <v>292</v>
      </c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81"/>
      <c r="BJ16" s="18"/>
    </row>
    <row r="17" spans="1:62" ht="15.75" x14ac:dyDescent="0.25">
      <c r="A17" s="89"/>
      <c r="B17" s="50" t="s">
        <v>104</v>
      </c>
      <c r="C17" s="53" t="s">
        <v>270</v>
      </c>
      <c r="D17" s="46" t="str">
        <f>IF(C17&lt;&gt;"",VLOOKUP(C17,Z5:AA11,2,0),"Não Consta")</f>
        <v>Profissional</v>
      </c>
      <c r="E17" s="53" t="s">
        <v>18</v>
      </c>
      <c r="F17" s="49"/>
      <c r="G17" s="49" t="s">
        <v>105</v>
      </c>
      <c r="H17" s="52">
        <v>31600.1</v>
      </c>
      <c r="I17" s="74"/>
      <c r="J17" s="50" t="s">
        <v>196</v>
      </c>
      <c r="K17" s="53" t="s">
        <v>200</v>
      </c>
      <c r="L17" s="46" t="str">
        <f>IF(K17&lt;&gt;"",VLOOKUP(K17,AC5:AD11,2,0),"Não Consta")</f>
        <v>Profissional</v>
      </c>
      <c r="M17" s="53" t="s">
        <v>18</v>
      </c>
      <c r="N17" s="49"/>
      <c r="O17" s="49" t="s">
        <v>176</v>
      </c>
      <c r="P17" s="52">
        <v>33126.81</v>
      </c>
      <c r="Q17" s="74"/>
      <c r="R17" s="50" t="s">
        <v>233</v>
      </c>
      <c r="S17" s="53" t="s">
        <v>234</v>
      </c>
      <c r="T17" s="46" t="str">
        <f>IF(S17&lt;&gt;"",VLOOKUP(S17,AF5:AG11,2,0),"Não Consta")</f>
        <v>Profissional</v>
      </c>
      <c r="U17" s="53" t="s">
        <v>18</v>
      </c>
      <c r="V17" s="49"/>
      <c r="W17" s="49" t="s">
        <v>343</v>
      </c>
      <c r="X17" s="51">
        <v>26069.01</v>
      </c>
      <c r="Y17" s="74"/>
      <c r="Z17" s="82"/>
      <c r="AA17" s="73"/>
      <c r="AB17" s="74"/>
      <c r="AC17" s="74"/>
      <c r="AD17" s="74"/>
      <c r="AE17" s="74"/>
      <c r="AF17" s="74"/>
      <c r="AG17" s="74"/>
      <c r="AH17" s="74"/>
      <c r="AI17" s="49" t="s">
        <v>290</v>
      </c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81"/>
      <c r="BJ17" s="18"/>
    </row>
    <row r="18" spans="1:62" ht="15.75" x14ac:dyDescent="0.25">
      <c r="A18" s="89"/>
      <c r="B18" s="50" t="s">
        <v>106</v>
      </c>
      <c r="C18" s="53" t="s">
        <v>270</v>
      </c>
      <c r="D18" s="46" t="str">
        <f>IF(C18&lt;&gt;"",VLOOKUP(C18,Z5:AA11,2,0),"Não Consta")</f>
        <v>Profissional</v>
      </c>
      <c r="E18" s="53" t="s">
        <v>18</v>
      </c>
      <c r="F18" s="49"/>
      <c r="G18" s="49" t="s">
        <v>107</v>
      </c>
      <c r="H18" s="52">
        <v>31600.1</v>
      </c>
      <c r="I18" s="74"/>
      <c r="J18" s="50" t="s">
        <v>192</v>
      </c>
      <c r="K18" s="53" t="s">
        <v>200</v>
      </c>
      <c r="L18" s="46" t="str">
        <f>IF(K18&lt;&gt;"",VLOOKUP(K18,AC5:AD11,2,0),"Não Consta")</f>
        <v>Profissional</v>
      </c>
      <c r="M18" s="53" t="s">
        <v>18</v>
      </c>
      <c r="N18" s="49"/>
      <c r="O18" s="49" t="s">
        <v>172</v>
      </c>
      <c r="P18" s="52">
        <v>59933.68</v>
      </c>
      <c r="Q18" s="74"/>
      <c r="R18" s="50" t="s">
        <v>344</v>
      </c>
      <c r="S18" s="53" t="s">
        <v>234</v>
      </c>
      <c r="T18" s="46" t="str">
        <f>IF(S18&lt;&gt;"",VLOOKUP(S18,AF5:AG11,2,0),"Não Consta")</f>
        <v>Profissional</v>
      </c>
      <c r="U18" s="53" t="s">
        <v>18</v>
      </c>
      <c r="V18" s="49"/>
      <c r="W18" s="49" t="s">
        <v>345</v>
      </c>
      <c r="X18" s="51">
        <v>26293.51</v>
      </c>
      <c r="Y18" s="74"/>
      <c r="Z18" s="82"/>
      <c r="AA18" s="73"/>
      <c r="AB18" s="74"/>
      <c r="AC18" s="74"/>
      <c r="AD18" s="74"/>
      <c r="AE18" s="74"/>
      <c r="AF18" s="74"/>
      <c r="AG18" s="74"/>
      <c r="AH18" s="74"/>
      <c r="AI18" s="49" t="s">
        <v>284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81"/>
      <c r="BJ18" s="18"/>
    </row>
    <row r="19" spans="1:62" ht="15.75" x14ac:dyDescent="0.25">
      <c r="A19" s="89"/>
      <c r="B19" s="50" t="s">
        <v>112</v>
      </c>
      <c r="C19" s="53" t="s">
        <v>270</v>
      </c>
      <c r="D19" s="46" t="str">
        <f>IF(C19&lt;&gt;"",VLOOKUP(C19,Z5:AA11,2,0),"Não Consta")</f>
        <v>Profissional</v>
      </c>
      <c r="E19" s="53" t="s">
        <v>18</v>
      </c>
      <c r="F19" s="49"/>
      <c r="G19" s="49" t="s">
        <v>113</v>
      </c>
      <c r="H19" s="52">
        <v>35588.46</v>
      </c>
      <c r="I19" s="74"/>
      <c r="J19" s="50" t="s">
        <v>191</v>
      </c>
      <c r="K19" s="53" t="s">
        <v>200</v>
      </c>
      <c r="L19" s="46" t="str">
        <f>IF(K19&lt;&gt;"",VLOOKUP(K19,AC5:AD11,2,0),"Não Consta")</f>
        <v>Profissional</v>
      </c>
      <c r="M19" s="53" t="s">
        <v>18</v>
      </c>
      <c r="N19" s="49"/>
      <c r="O19" s="49" t="s">
        <v>271</v>
      </c>
      <c r="P19" s="52">
        <v>46676.480000000003</v>
      </c>
      <c r="Q19" s="74"/>
      <c r="R19" s="50" t="s">
        <v>346</v>
      </c>
      <c r="S19" s="53" t="s">
        <v>234</v>
      </c>
      <c r="T19" s="46" t="str">
        <f>IF(S19&lt;&gt;"",VLOOKUP(S19,AF5:AG11,2,0),"Não Consta")</f>
        <v>Profissional</v>
      </c>
      <c r="U19" s="53" t="s">
        <v>18</v>
      </c>
      <c r="V19" s="49"/>
      <c r="W19" s="49" t="s">
        <v>347</v>
      </c>
      <c r="X19" s="51">
        <v>22671</v>
      </c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49" t="s">
        <v>73</v>
      </c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81"/>
      <c r="BJ19" s="18"/>
    </row>
    <row r="20" spans="1:62" ht="15.75" x14ac:dyDescent="0.25">
      <c r="A20" s="89"/>
      <c r="B20" s="50" t="s">
        <v>269</v>
      </c>
      <c r="C20" s="53" t="s">
        <v>270</v>
      </c>
      <c r="D20" s="46" t="str">
        <f>IF(C20&lt;&gt;"",VLOOKUP(C20,Z5:AA11,2,0),"Não Consta")</f>
        <v>Profissional</v>
      </c>
      <c r="E20" s="53" t="s">
        <v>18</v>
      </c>
      <c r="F20" s="49"/>
      <c r="G20" s="49" t="s">
        <v>96</v>
      </c>
      <c r="H20" s="52">
        <v>35281.660000000003</v>
      </c>
      <c r="I20" s="74"/>
      <c r="J20" s="50" t="s">
        <v>193</v>
      </c>
      <c r="K20" s="53" t="s">
        <v>200</v>
      </c>
      <c r="L20" s="46" t="str">
        <f>IF(K20&lt;&gt;"",VLOOKUP(K20,AC5:AD11,2,0),"Não Consta")</f>
        <v>Profissional</v>
      </c>
      <c r="M20" s="53" t="s">
        <v>18</v>
      </c>
      <c r="N20" s="49"/>
      <c r="O20" s="49" t="s">
        <v>173</v>
      </c>
      <c r="P20" s="52">
        <v>34997.49</v>
      </c>
      <c r="Q20" s="74"/>
      <c r="R20" s="50" t="s">
        <v>348</v>
      </c>
      <c r="S20" s="53" t="s">
        <v>234</v>
      </c>
      <c r="T20" s="46" t="str">
        <f>IF(S20&lt;&gt;"",VLOOKUP(S20,AF5:AG11,2,0),"Não Consta")</f>
        <v>Profissional</v>
      </c>
      <c r="U20" s="53" t="s">
        <v>18</v>
      </c>
      <c r="V20" s="49"/>
      <c r="W20" s="49" t="s">
        <v>349</v>
      </c>
      <c r="X20" s="51">
        <v>24642.76</v>
      </c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81"/>
      <c r="BJ20" s="18"/>
    </row>
    <row r="21" spans="1:62" ht="15.75" x14ac:dyDescent="0.25">
      <c r="A21" s="89"/>
      <c r="B21" s="50" t="s">
        <v>97</v>
      </c>
      <c r="C21" s="53" t="s">
        <v>270</v>
      </c>
      <c r="D21" s="46" t="str">
        <f>IF(C21&lt;&gt;"",VLOOKUP(C21,Z5:AA11,2,0),"Não Consta")</f>
        <v>Profissional</v>
      </c>
      <c r="E21" s="53" t="s">
        <v>18</v>
      </c>
      <c r="F21" s="49"/>
      <c r="G21" s="49" t="s">
        <v>98</v>
      </c>
      <c r="H21" s="52">
        <v>61052.62</v>
      </c>
      <c r="I21" s="74"/>
      <c r="J21" s="50" t="s">
        <v>194</v>
      </c>
      <c r="K21" s="53" t="s">
        <v>200</v>
      </c>
      <c r="L21" s="46" t="str">
        <f>IF(K21&lt;&gt;"",VLOOKUP(K21,AC5:AD11,2,0),"Não Consta")</f>
        <v>Profissional</v>
      </c>
      <c r="M21" s="53" t="s">
        <v>18</v>
      </c>
      <c r="N21" s="49"/>
      <c r="O21" s="49" t="s">
        <v>174</v>
      </c>
      <c r="P21" s="52">
        <v>43237.7</v>
      </c>
      <c r="Q21" s="74"/>
      <c r="R21" s="50" t="s">
        <v>350</v>
      </c>
      <c r="S21" s="53" t="s">
        <v>234</v>
      </c>
      <c r="T21" s="46" t="str">
        <f>IF(S21&lt;&gt;"",VLOOKUP(S21,AF5:AG11,2,0),"Não Consta")</f>
        <v>Profissional</v>
      </c>
      <c r="U21" s="53" t="s">
        <v>18</v>
      </c>
      <c r="V21" s="49"/>
      <c r="W21" s="49" t="s">
        <v>351</v>
      </c>
      <c r="X21" s="51">
        <v>31142.44</v>
      </c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81"/>
      <c r="BJ21" s="18"/>
    </row>
    <row r="22" spans="1:62" ht="15.75" x14ac:dyDescent="0.25">
      <c r="A22" s="89"/>
      <c r="B22" s="50" t="s">
        <v>110</v>
      </c>
      <c r="C22" s="53" t="s">
        <v>270</v>
      </c>
      <c r="D22" s="46" t="str">
        <f>IF(C22&lt;&gt;"",VLOOKUP(C22,Z5:AA11,2,0),"Não Consta")</f>
        <v>Profissional</v>
      </c>
      <c r="E22" s="53" t="s">
        <v>18</v>
      </c>
      <c r="F22" s="49"/>
      <c r="G22" s="49" t="s">
        <v>111</v>
      </c>
      <c r="H22" s="52">
        <v>35281.660000000003</v>
      </c>
      <c r="I22" s="74"/>
      <c r="J22" s="50" t="s">
        <v>195</v>
      </c>
      <c r="K22" s="53" t="s">
        <v>200</v>
      </c>
      <c r="L22" s="46" t="str">
        <f>IF(K22&lt;&gt;"",VLOOKUP(K22,AC5:AD11,2,0),"Não Consta")</f>
        <v>Profissional</v>
      </c>
      <c r="M22" s="53" t="s">
        <v>18</v>
      </c>
      <c r="N22" s="49"/>
      <c r="O22" s="49" t="s">
        <v>175</v>
      </c>
      <c r="P22" s="52">
        <v>35869.33</v>
      </c>
      <c r="Q22" s="74"/>
      <c r="R22" s="50" t="s">
        <v>243</v>
      </c>
      <c r="S22" s="53" t="s">
        <v>251</v>
      </c>
      <c r="T22" s="46" t="str">
        <f>IF(S22&lt;&gt;"",VLOOKUP(S22,AF5:AG11,2,0),"Não Consta")</f>
        <v>Profissional</v>
      </c>
      <c r="U22" s="53" t="s">
        <v>18</v>
      </c>
      <c r="V22" s="49"/>
      <c r="W22" s="49" t="s">
        <v>235</v>
      </c>
      <c r="X22" s="51">
        <v>4239.88</v>
      </c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81"/>
      <c r="BJ22" s="18"/>
    </row>
    <row r="23" spans="1:62" ht="15.75" x14ac:dyDescent="0.25">
      <c r="A23" s="89"/>
      <c r="B23" s="50" t="s">
        <v>267</v>
      </c>
      <c r="C23" s="53" t="s">
        <v>270</v>
      </c>
      <c r="D23" s="46" t="str">
        <f>IF(C23&lt;&gt;"",VLOOKUP(C23,Z5:AA11,2,0),"Não Consta")</f>
        <v>Profissional</v>
      </c>
      <c r="E23" s="53" t="s">
        <v>18</v>
      </c>
      <c r="F23" s="49"/>
      <c r="G23" s="49" t="s">
        <v>99</v>
      </c>
      <c r="H23" s="52">
        <v>36815.65</v>
      </c>
      <c r="I23" s="74"/>
      <c r="J23" s="50" t="s">
        <v>197</v>
      </c>
      <c r="K23" s="53" t="s">
        <v>200</v>
      </c>
      <c r="L23" s="46" t="str">
        <f>IF(K23&lt;&gt;"",VLOOKUP(K23,AC5:AD11,2,0),"Não Consta")</f>
        <v>Profissional</v>
      </c>
      <c r="M23" s="53" t="s">
        <v>18</v>
      </c>
      <c r="N23" s="49"/>
      <c r="O23" s="49" t="s">
        <v>177</v>
      </c>
      <c r="P23" s="52">
        <v>33272.03</v>
      </c>
      <c r="Q23" s="74"/>
      <c r="R23" s="50" t="s">
        <v>244</v>
      </c>
      <c r="S23" s="53" t="s">
        <v>251</v>
      </c>
      <c r="T23" s="46" t="str">
        <f>IF(S23&lt;&gt;"",VLOOKUP(S23,AF5:AG11,2,0),"Não Consta")</f>
        <v>Profissional</v>
      </c>
      <c r="U23" s="53" t="s">
        <v>18</v>
      </c>
      <c r="V23" s="49"/>
      <c r="W23" s="49" t="s">
        <v>236</v>
      </c>
      <c r="X23" s="51">
        <v>6091.79</v>
      </c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81"/>
      <c r="BJ23" s="18"/>
    </row>
    <row r="24" spans="1:62" ht="15.75" x14ac:dyDescent="0.25">
      <c r="A24" s="89"/>
      <c r="B24" s="50" t="s">
        <v>100</v>
      </c>
      <c r="C24" s="53" t="s">
        <v>270</v>
      </c>
      <c r="D24" s="46" t="str">
        <f>IF(C24&lt;&gt;"",VLOOKUP(C24,Z5:AA11,2,0),"Não Consta")</f>
        <v>Profissional</v>
      </c>
      <c r="E24" s="53" t="s">
        <v>18</v>
      </c>
      <c r="F24" s="49"/>
      <c r="G24" s="49" t="s">
        <v>101</v>
      </c>
      <c r="H24" s="52">
        <v>36815.65</v>
      </c>
      <c r="I24" s="74"/>
      <c r="J24" s="50" t="s">
        <v>198</v>
      </c>
      <c r="K24" s="53" t="s">
        <v>200</v>
      </c>
      <c r="L24" s="46" t="str">
        <f>IF(K24&lt;&gt;"",VLOOKUP(K24,AC5:AD11,2,0),"Não Consta")</f>
        <v>Profissional</v>
      </c>
      <c r="M24" s="53" t="s">
        <v>18</v>
      </c>
      <c r="N24" s="49"/>
      <c r="O24" s="49" t="s">
        <v>178</v>
      </c>
      <c r="P24" s="52">
        <v>38073.97</v>
      </c>
      <c r="Q24" s="74"/>
      <c r="R24" s="50" t="s">
        <v>245</v>
      </c>
      <c r="S24" s="53" t="s">
        <v>251</v>
      </c>
      <c r="T24" s="46" t="str">
        <f>IF(S24&lt;&gt;"",VLOOKUP(S24,AF5:AG11,2,0),"Não Consta")</f>
        <v>Profissional</v>
      </c>
      <c r="U24" s="53" t="s">
        <v>18</v>
      </c>
      <c r="V24" s="49"/>
      <c r="W24" s="49" t="s">
        <v>237</v>
      </c>
      <c r="X24" s="51">
        <v>7522.78</v>
      </c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81"/>
      <c r="BJ24" s="18"/>
    </row>
    <row r="25" spans="1:62" ht="15.75" x14ac:dyDescent="0.25">
      <c r="A25" s="89"/>
      <c r="B25" s="50" t="s">
        <v>102</v>
      </c>
      <c r="C25" s="53" t="s">
        <v>270</v>
      </c>
      <c r="D25" s="46" t="str">
        <f>IF(C25&lt;&gt;"",VLOOKUP(C25,Z5:AA11,2,0),"Não Consta")</f>
        <v>Profissional</v>
      </c>
      <c r="E25" s="53" t="s">
        <v>18</v>
      </c>
      <c r="F25" s="49"/>
      <c r="G25" s="49" t="s">
        <v>103</v>
      </c>
      <c r="H25" s="52">
        <v>31293.3</v>
      </c>
      <c r="I25" s="74"/>
      <c r="J25" s="50" t="s">
        <v>199</v>
      </c>
      <c r="K25" s="53" t="s">
        <v>200</v>
      </c>
      <c r="L25" s="46" t="str">
        <f>IF(K25&lt;&gt;"",VLOOKUP(K25,AC5:AD11,2,0),"Não Consta")</f>
        <v>Profissional</v>
      </c>
      <c r="M25" s="53" t="s">
        <v>18</v>
      </c>
      <c r="N25" s="49"/>
      <c r="O25" s="49" t="s">
        <v>179</v>
      </c>
      <c r="P25" s="52">
        <v>36211.89</v>
      </c>
      <c r="Q25" s="74"/>
      <c r="R25" s="50" t="s">
        <v>246</v>
      </c>
      <c r="S25" s="53" t="s">
        <v>251</v>
      </c>
      <c r="T25" s="46" t="str">
        <f>IF(S25&lt;&gt;"",VLOOKUP(S25,AF5:AG11,2,0),"Não Consta")</f>
        <v>Profissional</v>
      </c>
      <c r="U25" s="53" t="s">
        <v>18</v>
      </c>
      <c r="V25" s="49"/>
      <c r="W25" s="49" t="s">
        <v>238</v>
      </c>
      <c r="X25" s="51">
        <v>2388.9</v>
      </c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81"/>
      <c r="BJ25" s="18"/>
    </row>
    <row r="26" spans="1:62" ht="15.75" x14ac:dyDescent="0.25">
      <c r="A26" s="89"/>
      <c r="B26" s="50" t="s">
        <v>272</v>
      </c>
      <c r="C26" s="53" t="s">
        <v>270</v>
      </c>
      <c r="D26" s="46" t="str">
        <f>IF(C26&lt;&gt;"",VLOOKUP(C26,Z5:AA11,2,0),"Não Consta")</f>
        <v>Profissional</v>
      </c>
      <c r="E26" s="53" t="s">
        <v>18</v>
      </c>
      <c r="F26" s="49"/>
      <c r="G26" s="49" t="s">
        <v>256</v>
      </c>
      <c r="H26" s="52">
        <v>37772.85</v>
      </c>
      <c r="I26" s="74"/>
      <c r="J26" s="50" t="s">
        <v>201</v>
      </c>
      <c r="K26" s="53" t="s">
        <v>231</v>
      </c>
      <c r="L26" s="46" t="str">
        <f>IF(K26&lt;&gt;"",VLOOKUP(K26,AC5:AD11,2,0),"Não Consta")</f>
        <v>Profissional</v>
      </c>
      <c r="M26" s="53" t="s">
        <v>18</v>
      </c>
      <c r="N26" s="49"/>
      <c r="O26" s="49" t="s">
        <v>202</v>
      </c>
      <c r="P26" s="52">
        <v>18074.64</v>
      </c>
      <c r="Q26" s="74"/>
      <c r="R26" s="50" t="s">
        <v>352</v>
      </c>
      <c r="S26" s="53" t="s">
        <v>251</v>
      </c>
      <c r="T26" s="46" t="str">
        <f>IF(S26&lt;&gt;"",VLOOKUP(S26,AF5:AG11,2,0),"Não Consta")</f>
        <v>Profissional</v>
      </c>
      <c r="U26" s="53" t="s">
        <v>18</v>
      </c>
      <c r="V26" s="49"/>
      <c r="W26" s="49" t="s">
        <v>353</v>
      </c>
      <c r="X26" s="51">
        <v>8647.2999999999993</v>
      </c>
      <c r="Y26" s="74"/>
      <c r="Z26" s="74"/>
      <c r="AA26" s="74"/>
      <c r="AB26" s="74"/>
      <c r="AC26" s="74"/>
      <c r="AD26" s="74"/>
      <c r="AE26" s="84"/>
      <c r="AF26" s="84"/>
      <c r="AG26" s="84"/>
      <c r="AH26" s="8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81"/>
      <c r="BJ26" s="18"/>
    </row>
    <row r="27" spans="1:62" ht="15.75" x14ac:dyDescent="0.25">
      <c r="A27" s="89"/>
      <c r="B27" s="50" t="s">
        <v>252</v>
      </c>
      <c r="C27" s="53" t="s">
        <v>270</v>
      </c>
      <c r="D27" s="46" t="str">
        <f>IF(C27&lt;&gt;"",VLOOKUP(C27,Z5:AA11,2,0),"Não Consta")</f>
        <v>Profissional</v>
      </c>
      <c r="E27" s="53" t="s">
        <v>18</v>
      </c>
      <c r="F27" s="49"/>
      <c r="G27" s="49" t="s">
        <v>253</v>
      </c>
      <c r="H27" s="52">
        <v>35281.660000000003</v>
      </c>
      <c r="I27" s="74"/>
      <c r="J27" s="50" t="s">
        <v>212</v>
      </c>
      <c r="K27" s="53" t="s">
        <v>231</v>
      </c>
      <c r="L27" s="46" t="str">
        <f>IF(K27&lt;&gt;"",VLOOKUP(K27,AC5:AD11,2,0),"Não Consta")</f>
        <v>Profissional</v>
      </c>
      <c r="M27" s="53" t="s">
        <v>18</v>
      </c>
      <c r="N27" s="49"/>
      <c r="O27" s="49" t="s">
        <v>303</v>
      </c>
      <c r="P27" s="52">
        <v>19092.580000000002</v>
      </c>
      <c r="Q27" s="74"/>
      <c r="R27" s="50" t="s">
        <v>247</v>
      </c>
      <c r="S27" s="53" t="s">
        <v>251</v>
      </c>
      <c r="T27" s="46" t="str">
        <f>IF(S27&lt;&gt;"",VLOOKUP(S27,AF5:AG11,2,0),"Não Consta")</f>
        <v>Profissional</v>
      </c>
      <c r="U27" s="53" t="s">
        <v>18</v>
      </c>
      <c r="V27" s="49"/>
      <c r="W27" s="49" t="s">
        <v>239</v>
      </c>
      <c r="X27" s="51">
        <v>9065.39</v>
      </c>
      <c r="Y27" s="74"/>
      <c r="Z27" s="74"/>
      <c r="AA27" s="74"/>
      <c r="AB27" s="74"/>
      <c r="AC27" s="74"/>
      <c r="AD27" s="74"/>
      <c r="AE27" s="84"/>
      <c r="AF27" s="84" t="s">
        <v>15</v>
      </c>
      <c r="AG27" s="85">
        <v>0</v>
      </c>
      <c r="AH27" s="8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81"/>
      <c r="BJ27" s="18"/>
    </row>
    <row r="28" spans="1:62" ht="15.75" x14ac:dyDescent="0.25">
      <c r="A28" s="89"/>
      <c r="B28" s="50" t="s">
        <v>108</v>
      </c>
      <c r="C28" s="53" t="s">
        <v>270</v>
      </c>
      <c r="D28" s="46" t="str">
        <f>IF(C28&lt;&gt;"",VLOOKUP(C28,Z5:AA11,2,0),"Não Consta")</f>
        <v>Profissional</v>
      </c>
      <c r="E28" s="53" t="s">
        <v>18</v>
      </c>
      <c r="F28" s="49"/>
      <c r="G28" s="49" t="s">
        <v>109</v>
      </c>
      <c r="H28" s="52">
        <v>36815.65</v>
      </c>
      <c r="I28" s="74"/>
      <c r="J28" s="50" t="s">
        <v>203</v>
      </c>
      <c r="K28" s="53" t="s">
        <v>231</v>
      </c>
      <c r="L28" s="46" t="str">
        <f>IF(K28&lt;&gt;"",VLOOKUP(K28,AC5:AD11,2,0),"Não Consta")</f>
        <v>Profissional</v>
      </c>
      <c r="M28" s="53" t="s">
        <v>18</v>
      </c>
      <c r="N28" s="49"/>
      <c r="O28" s="49" t="s">
        <v>204</v>
      </c>
      <c r="P28" s="52">
        <v>17154.849999999999</v>
      </c>
      <c r="Q28" s="74"/>
      <c r="R28" s="50" t="s">
        <v>248</v>
      </c>
      <c r="S28" s="53" t="s">
        <v>251</v>
      </c>
      <c r="T28" s="46" t="str">
        <f>IF(S28&lt;&gt;"",VLOOKUP(S28,AF5:AG11,2,0),"Não Consta")</f>
        <v>Profissional</v>
      </c>
      <c r="U28" s="53" t="s">
        <v>18</v>
      </c>
      <c r="V28" s="49"/>
      <c r="W28" s="49" t="s">
        <v>240</v>
      </c>
      <c r="X28" s="51">
        <v>5487.98</v>
      </c>
      <c r="Y28" s="74"/>
      <c r="Z28" s="74"/>
      <c r="AA28" s="74"/>
      <c r="AB28" s="74"/>
      <c r="AC28" s="74"/>
      <c r="AD28" s="74"/>
      <c r="AE28" s="84"/>
      <c r="AF28" s="84" t="s">
        <v>16</v>
      </c>
      <c r="AG28" s="85">
        <v>1</v>
      </c>
      <c r="AH28" s="8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81"/>
      <c r="BJ28" s="18"/>
    </row>
    <row r="29" spans="1:62" ht="15.75" x14ac:dyDescent="0.25">
      <c r="A29" s="89"/>
      <c r="B29" s="50" t="s">
        <v>266</v>
      </c>
      <c r="C29" s="53" t="s">
        <v>270</v>
      </c>
      <c r="D29" s="46" t="str">
        <f>IF(C29&lt;&gt;"",VLOOKUP(C29,Z5:AA11,2,0),"Não Consta")</f>
        <v>Profissional</v>
      </c>
      <c r="E29" s="53" t="s">
        <v>18</v>
      </c>
      <c r="F29" s="49"/>
      <c r="G29" s="49" t="s">
        <v>259</v>
      </c>
      <c r="H29" s="52">
        <v>34974.870000000003</v>
      </c>
      <c r="I29" s="74"/>
      <c r="J29" s="50" t="s">
        <v>211</v>
      </c>
      <c r="K29" s="53" t="s">
        <v>231</v>
      </c>
      <c r="L29" s="46" t="str">
        <f>IF(K29&lt;&gt;"",VLOOKUP(K29,AC5:AD11,2,0),"Não Consta")</f>
        <v>Profissional</v>
      </c>
      <c r="M29" s="53" t="s">
        <v>18</v>
      </c>
      <c r="N29" s="49"/>
      <c r="O29" s="49" t="s">
        <v>209</v>
      </c>
      <c r="P29" s="52">
        <v>23607.15</v>
      </c>
      <c r="Q29" s="74"/>
      <c r="R29" s="50" t="s">
        <v>249</v>
      </c>
      <c r="S29" s="53" t="s">
        <v>251</v>
      </c>
      <c r="T29" s="46" t="str">
        <f>IF(S29&lt;&gt;"",VLOOKUP(S29,AF5:AG11,2,0),"Não Consta")</f>
        <v>Profissional</v>
      </c>
      <c r="U29" s="53" t="s">
        <v>18</v>
      </c>
      <c r="V29" s="49"/>
      <c r="W29" s="49" t="s">
        <v>241</v>
      </c>
      <c r="X29" s="51">
        <v>10510.81</v>
      </c>
      <c r="Y29" s="74"/>
      <c r="Z29" s="74"/>
      <c r="AA29" s="74"/>
      <c r="AB29" s="74"/>
      <c r="AC29" s="74"/>
      <c r="AD29" s="74"/>
      <c r="AE29" s="84"/>
      <c r="AF29" s="84"/>
      <c r="AG29" s="85">
        <v>2</v>
      </c>
      <c r="AH29" s="8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81"/>
      <c r="BJ29" s="18"/>
    </row>
    <row r="30" spans="1:62" ht="15.75" x14ac:dyDescent="0.25">
      <c r="A30" s="89"/>
      <c r="B30" s="50" t="s">
        <v>275</v>
      </c>
      <c r="C30" s="53" t="s">
        <v>84</v>
      </c>
      <c r="D30" s="46" t="str">
        <f>IF(C30&lt;&gt;"",VLOOKUP(C30,Z5:AA11,2,0),"Não Consta")</f>
        <v>Profissional</v>
      </c>
      <c r="E30" s="53" t="s">
        <v>18</v>
      </c>
      <c r="F30" s="49"/>
      <c r="G30" s="49" t="s">
        <v>79</v>
      </c>
      <c r="H30" s="52">
        <v>21849.599999999999</v>
      </c>
      <c r="I30" s="74"/>
      <c r="J30" s="50" t="s">
        <v>316</v>
      </c>
      <c r="K30" s="53" t="s">
        <v>231</v>
      </c>
      <c r="L30" s="46" t="str">
        <f>IF(K30&lt;&gt;"",VLOOKUP(K30,AC5:AD11,2,0),"Não Consta")</f>
        <v>Profissional</v>
      </c>
      <c r="M30" s="53" t="s">
        <v>18</v>
      </c>
      <c r="N30" s="49"/>
      <c r="O30" s="49" t="s">
        <v>315</v>
      </c>
      <c r="P30" s="52">
        <v>0</v>
      </c>
      <c r="Q30" s="74"/>
      <c r="R30" s="50" t="s">
        <v>250</v>
      </c>
      <c r="S30" s="53" t="s">
        <v>251</v>
      </c>
      <c r="T30" s="46" t="str">
        <f>IF(S30&lt;&gt;"",VLOOKUP(S30,AF5:AG11,2,0),"Não Consta")</f>
        <v>Profissional</v>
      </c>
      <c r="U30" s="53" t="s">
        <v>18</v>
      </c>
      <c r="V30" s="49"/>
      <c r="W30" s="49" t="s">
        <v>242</v>
      </c>
      <c r="X30" s="51">
        <v>17915.02</v>
      </c>
      <c r="Y30" s="74"/>
      <c r="Z30" s="74"/>
      <c r="AA30" s="74"/>
      <c r="AB30" s="74"/>
      <c r="AC30" s="74"/>
      <c r="AD30" s="74"/>
      <c r="AE30" s="84"/>
      <c r="AF30" s="84"/>
      <c r="AG30" s="85">
        <v>3</v>
      </c>
      <c r="AH30" s="8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81"/>
      <c r="BJ30" s="18"/>
    </row>
    <row r="31" spans="1:62" ht="15.75" x14ac:dyDescent="0.25">
      <c r="A31" s="89"/>
      <c r="B31" s="50" t="s">
        <v>277</v>
      </c>
      <c r="C31" s="53" t="s">
        <v>84</v>
      </c>
      <c r="D31" s="46" t="str">
        <f>IF(C31&lt;&gt;"",VLOOKUP(C31,Z5:AA11,2,0),"Não Consta")</f>
        <v>Profissional</v>
      </c>
      <c r="E31" s="53" t="s">
        <v>18</v>
      </c>
      <c r="F31" s="49"/>
      <c r="G31" s="49" t="s">
        <v>81</v>
      </c>
      <c r="H31" s="52">
        <v>19127.68</v>
      </c>
      <c r="I31" s="74"/>
      <c r="J31" s="50" t="s">
        <v>301</v>
      </c>
      <c r="K31" s="53" t="s">
        <v>231</v>
      </c>
      <c r="L31" s="46" t="str">
        <f>IF(K31&lt;&gt;"",VLOOKUP(K31,AC5:AD11,2,0),"Não Consta")</f>
        <v>Profissional</v>
      </c>
      <c r="M31" s="53" t="s">
        <v>18</v>
      </c>
      <c r="N31" s="49"/>
      <c r="O31" s="49" t="s">
        <v>302</v>
      </c>
      <c r="P31" s="52">
        <v>19671.740000000002</v>
      </c>
      <c r="Q31" s="74"/>
      <c r="R31" s="50" t="s">
        <v>354</v>
      </c>
      <c r="S31" s="53" t="s">
        <v>251</v>
      </c>
      <c r="T31" s="46" t="str">
        <f>IF(S31&lt;&gt;"",VLOOKUP(S31,AF5:AG11,2,0),"Não Consta")</f>
        <v>Profissional</v>
      </c>
      <c r="U31" s="53" t="s">
        <v>18</v>
      </c>
      <c r="V31" s="49"/>
      <c r="W31" s="49" t="s">
        <v>355</v>
      </c>
      <c r="X31" s="51">
        <v>8592.0499999999993</v>
      </c>
      <c r="Y31" s="74"/>
      <c r="Z31" s="74"/>
      <c r="AA31" s="74"/>
      <c r="AB31" s="74"/>
      <c r="AC31" s="74"/>
      <c r="AD31" s="74"/>
      <c r="AE31" s="84"/>
      <c r="AF31" s="84"/>
      <c r="AG31" s="85">
        <v>4</v>
      </c>
      <c r="AH31" s="8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81"/>
      <c r="BJ31" s="18"/>
    </row>
    <row r="32" spans="1:62" ht="15.75" x14ac:dyDescent="0.25">
      <c r="A32" s="89"/>
      <c r="B32" s="50" t="s">
        <v>276</v>
      </c>
      <c r="C32" s="53" t="s">
        <v>84</v>
      </c>
      <c r="D32" s="46" t="str">
        <f>IF(C32&lt;&gt;"",VLOOKUP(C32,Z5:AA11,2,0),"Não Consta")</f>
        <v>Profissional</v>
      </c>
      <c r="E32" s="53" t="s">
        <v>18</v>
      </c>
      <c r="F32" s="49"/>
      <c r="G32" s="49" t="s">
        <v>299</v>
      </c>
      <c r="H32" s="52">
        <v>21849.599999999999</v>
      </c>
      <c r="I32" s="74"/>
      <c r="J32" s="50" t="s">
        <v>305</v>
      </c>
      <c r="K32" s="53" t="s">
        <v>231</v>
      </c>
      <c r="L32" s="46" t="str">
        <f>IF(K32&lt;&gt;"",VLOOKUP(K32,AC5:AD11,2,0),"Não Consta")</f>
        <v>Profissional</v>
      </c>
      <c r="M32" s="53" t="s">
        <v>18</v>
      </c>
      <c r="N32" s="49"/>
      <c r="O32" s="49" t="s">
        <v>304</v>
      </c>
      <c r="P32" s="52">
        <v>0</v>
      </c>
      <c r="Q32" s="74"/>
      <c r="R32" s="50" t="s">
        <v>356</v>
      </c>
      <c r="S32" s="53" t="s">
        <v>251</v>
      </c>
      <c r="T32" s="46" t="str">
        <f>IF(S32&lt;&gt;"",VLOOKUP(S32,AF5:AG11,2,0),"Não Consta")</f>
        <v>Profissional</v>
      </c>
      <c r="U32" s="53" t="s">
        <v>18</v>
      </c>
      <c r="V32" s="49"/>
      <c r="W32" s="49" t="s">
        <v>357</v>
      </c>
      <c r="X32" s="51">
        <v>5132.47</v>
      </c>
      <c r="Y32" s="74"/>
      <c r="Z32" s="74"/>
      <c r="AA32" s="74"/>
      <c r="AB32" s="74"/>
      <c r="AC32" s="74"/>
      <c r="AD32" s="74"/>
      <c r="AE32" s="84"/>
      <c r="AF32" s="84" t="s">
        <v>17</v>
      </c>
      <c r="AG32" s="85">
        <v>5</v>
      </c>
      <c r="AH32" s="8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81"/>
      <c r="BJ32" s="18"/>
    </row>
    <row r="33" spans="1:62" ht="15.75" x14ac:dyDescent="0.25">
      <c r="A33" s="89"/>
      <c r="B33" s="50" t="s">
        <v>85</v>
      </c>
      <c r="C33" s="53" t="s">
        <v>84</v>
      </c>
      <c r="D33" s="46" t="str">
        <f>IF(C33&lt;&gt;"",VLOOKUP(C33,Z5:AA11,2,0),"Não Consta")</f>
        <v>Profissional</v>
      </c>
      <c r="E33" s="53" t="s">
        <v>18</v>
      </c>
      <c r="F33" s="49"/>
      <c r="G33" s="49" t="s">
        <v>78</v>
      </c>
      <c r="H33" s="52">
        <v>21775.37</v>
      </c>
      <c r="I33" s="74"/>
      <c r="J33" s="50" t="s">
        <v>206</v>
      </c>
      <c r="K33" s="53" t="s">
        <v>231</v>
      </c>
      <c r="L33" s="46" t="str">
        <f>IF(K33&lt;&gt;"",VLOOKUP(K33,AC5:AD11,2,0),"Não Consta")</f>
        <v>Profissional</v>
      </c>
      <c r="M33" s="53" t="s">
        <v>18</v>
      </c>
      <c r="N33" s="49"/>
      <c r="O33" s="49" t="s">
        <v>205</v>
      </c>
      <c r="P33" s="52">
        <v>21962.19</v>
      </c>
      <c r="Q33" s="74"/>
      <c r="R33" s="50" t="s">
        <v>358</v>
      </c>
      <c r="S33" s="53" t="s">
        <v>251</v>
      </c>
      <c r="T33" s="46" t="str">
        <f>IF(S33&lt;&gt;"",VLOOKUP(S33,AF5:AG11,2,0),"Não Consta")</f>
        <v>Profissional</v>
      </c>
      <c r="U33" s="53" t="s">
        <v>18</v>
      </c>
      <c r="V33" s="49"/>
      <c r="W33" s="49" t="s">
        <v>359</v>
      </c>
      <c r="X33" s="51">
        <v>8078.66</v>
      </c>
      <c r="Y33" s="74"/>
      <c r="Z33" s="74"/>
      <c r="AA33" s="74"/>
      <c r="AB33" s="74"/>
      <c r="AC33" s="74"/>
      <c r="AD33" s="74"/>
      <c r="AE33" s="84"/>
      <c r="AF33" s="84" t="s">
        <v>18</v>
      </c>
      <c r="AG33" s="85">
        <v>6</v>
      </c>
      <c r="AH33" s="8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81"/>
      <c r="BJ33" s="18"/>
    </row>
    <row r="34" spans="1:62" ht="15.75" x14ac:dyDescent="0.25">
      <c r="A34" s="89"/>
      <c r="B34" s="50" t="s">
        <v>278</v>
      </c>
      <c r="C34" s="53" t="s">
        <v>84</v>
      </c>
      <c r="D34" s="46" t="str">
        <f>IF(C34&lt;&gt;"",VLOOKUP(C34,Z5:AA11,2,0),"Não Consta")</f>
        <v>Profissional</v>
      </c>
      <c r="E34" s="53" t="s">
        <v>18</v>
      </c>
      <c r="F34" s="49"/>
      <c r="G34" s="49" t="s">
        <v>80</v>
      </c>
      <c r="H34" s="52">
        <v>32044.43</v>
      </c>
      <c r="I34" s="74"/>
      <c r="J34" s="50" t="s">
        <v>207</v>
      </c>
      <c r="K34" s="53" t="s">
        <v>231</v>
      </c>
      <c r="L34" s="46" t="str">
        <f>IF(K34&lt;&gt;"",VLOOKUP(K34,AC5:AD11,2,0),"Não Consta")</f>
        <v>Profissional</v>
      </c>
      <c r="M34" s="53" t="s">
        <v>18</v>
      </c>
      <c r="N34" s="49"/>
      <c r="O34" s="49" t="s">
        <v>208</v>
      </c>
      <c r="P34" s="52">
        <v>21878.89</v>
      </c>
      <c r="Q34" s="74"/>
      <c r="R34" s="50" t="s">
        <v>360</v>
      </c>
      <c r="S34" s="53" t="s">
        <v>251</v>
      </c>
      <c r="T34" s="46" t="str">
        <f>IF(S34&lt;&gt;"",VLOOKUP(S34,AF5:AG11,2,0),"Não Consta")</f>
        <v>Profissional</v>
      </c>
      <c r="U34" s="53" t="s">
        <v>18</v>
      </c>
      <c r="V34" s="49"/>
      <c r="W34" s="49" t="s">
        <v>361</v>
      </c>
      <c r="X34" s="51">
        <v>6509.53</v>
      </c>
      <c r="Y34" s="74"/>
      <c r="Z34" s="74"/>
      <c r="AA34" s="74"/>
      <c r="AB34" s="74"/>
      <c r="AC34" s="74"/>
      <c r="AD34" s="74"/>
      <c r="AE34" s="84"/>
      <c r="AF34" s="84" t="s">
        <v>61</v>
      </c>
      <c r="AG34" s="85">
        <v>7</v>
      </c>
      <c r="AH34" s="8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81"/>
      <c r="BJ34" s="18"/>
    </row>
    <row r="35" spans="1:62" ht="15.75" x14ac:dyDescent="0.25">
      <c r="A35" s="89"/>
      <c r="B35" s="50" t="s">
        <v>279</v>
      </c>
      <c r="C35" s="53" t="s">
        <v>84</v>
      </c>
      <c r="D35" s="46" t="str">
        <f>IF(C35&lt;&gt;"",VLOOKUP(C35,Z5:AA11,2,0),"Não Consta")</f>
        <v>Profissional</v>
      </c>
      <c r="E35" s="53" t="s">
        <v>18</v>
      </c>
      <c r="F35" s="49"/>
      <c r="G35" s="49" t="s">
        <v>82</v>
      </c>
      <c r="H35" s="52">
        <v>19622.57</v>
      </c>
      <c r="I35" s="74"/>
      <c r="J35" s="50" t="s">
        <v>219</v>
      </c>
      <c r="K35" s="53" t="s">
        <v>231</v>
      </c>
      <c r="L35" s="46" t="str">
        <f>IF(K35&lt;&gt;"",VLOOKUP(K35,AC5:AD11,2,0),"Não Consta")</f>
        <v>Profissional</v>
      </c>
      <c r="M35" s="53" t="s">
        <v>18</v>
      </c>
      <c r="N35" s="49"/>
      <c r="O35" s="49" t="s">
        <v>220</v>
      </c>
      <c r="P35" s="52">
        <v>0</v>
      </c>
      <c r="Q35" s="74"/>
      <c r="R35" s="50" t="s">
        <v>362</v>
      </c>
      <c r="S35" s="53" t="s">
        <v>251</v>
      </c>
      <c r="T35" s="46" t="str">
        <f>IF(S35&lt;&gt;"",VLOOKUP(S35,AF5:AG11,2,0),"Não Consta")</f>
        <v>Profissional</v>
      </c>
      <c r="U35" s="53" t="s">
        <v>18</v>
      </c>
      <c r="V35" s="49"/>
      <c r="W35" s="49" t="s">
        <v>363</v>
      </c>
      <c r="X35" s="51">
        <v>4239.88</v>
      </c>
      <c r="Y35" s="74"/>
      <c r="Z35" s="74"/>
      <c r="AA35" s="74"/>
      <c r="AB35" s="74"/>
      <c r="AC35" s="74"/>
      <c r="AD35" s="74"/>
      <c r="AE35" s="84"/>
      <c r="AF35" s="84"/>
      <c r="AG35" s="84"/>
      <c r="AH35" s="8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81"/>
      <c r="BJ35" s="18"/>
    </row>
    <row r="36" spans="1:62" ht="15.75" x14ac:dyDescent="0.25">
      <c r="A36" s="89"/>
      <c r="B36" s="50" t="s">
        <v>280</v>
      </c>
      <c r="C36" s="53" t="s">
        <v>84</v>
      </c>
      <c r="D36" s="46" t="str">
        <f>IF(C36&lt;&gt;"",VLOOKUP(C36,Z5:AA11,2,0),"Não Consta")</f>
        <v>Profissional</v>
      </c>
      <c r="E36" s="53" t="s">
        <v>18</v>
      </c>
      <c r="F36" s="49"/>
      <c r="G36" s="49" t="s">
        <v>83</v>
      </c>
      <c r="H36" s="52">
        <v>19622.57</v>
      </c>
      <c r="I36" s="74"/>
      <c r="J36" s="50" t="s">
        <v>307</v>
      </c>
      <c r="K36" s="53" t="s">
        <v>231</v>
      </c>
      <c r="L36" s="46" t="str">
        <f>IF(K36&lt;&gt;"",VLOOKUP(K36,AC5:AD11,2,0),"Não Consta")</f>
        <v>Profissional</v>
      </c>
      <c r="M36" s="53" t="s">
        <v>18</v>
      </c>
      <c r="N36" s="49"/>
      <c r="O36" s="49" t="s">
        <v>308</v>
      </c>
      <c r="P36" s="52">
        <v>22487.38</v>
      </c>
      <c r="Q36" s="74"/>
      <c r="R36" s="50" t="s">
        <v>364</v>
      </c>
      <c r="S36" s="53" t="s">
        <v>251</v>
      </c>
      <c r="T36" s="46" t="str">
        <f>IF(S36&lt;&gt;"",VLOOKUP(S36,AF5:AG11,2,0),"Não Consta")</f>
        <v>Profissional</v>
      </c>
      <c r="U36" s="53" t="s">
        <v>18</v>
      </c>
      <c r="V36" s="49"/>
      <c r="W36" s="49" t="s">
        <v>365</v>
      </c>
      <c r="X36" s="51">
        <v>2388.9</v>
      </c>
      <c r="Y36" s="74"/>
      <c r="Z36" s="74"/>
      <c r="AA36" s="74"/>
      <c r="AB36" s="74"/>
      <c r="AC36" s="74"/>
      <c r="AD36" s="74"/>
      <c r="AE36" s="74"/>
      <c r="AF36" s="84"/>
      <c r="AG36" s="8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81"/>
      <c r="BJ36" s="18"/>
    </row>
    <row r="37" spans="1:62" ht="15.75" x14ac:dyDescent="0.25">
      <c r="A37" s="89"/>
      <c r="B37" s="50"/>
      <c r="C37" s="53"/>
      <c r="D37" s="46" t="str">
        <f>IF(C37&lt;&gt;"",VLOOKUP(C37,Z5:AA11,2,0),"Não Consta")</f>
        <v>Não Consta</v>
      </c>
      <c r="E37" s="53"/>
      <c r="F37" s="49"/>
      <c r="G37" s="49"/>
      <c r="H37" s="52"/>
      <c r="I37" s="74"/>
      <c r="J37" s="50" t="s">
        <v>309</v>
      </c>
      <c r="K37" s="53" t="s">
        <v>231</v>
      </c>
      <c r="L37" s="46" t="str">
        <f>IF(K37&lt;&gt;"",VLOOKUP(K37,AC5:AD11,2,0),"Não Consta")</f>
        <v>Profissional</v>
      </c>
      <c r="M37" s="53" t="s">
        <v>18</v>
      </c>
      <c r="N37" s="49"/>
      <c r="O37" s="49" t="s">
        <v>213</v>
      </c>
      <c r="P37" s="52">
        <v>26323.02</v>
      </c>
      <c r="Q37" s="74"/>
      <c r="R37" s="50" t="s">
        <v>366</v>
      </c>
      <c r="S37" s="53" t="s">
        <v>251</v>
      </c>
      <c r="T37" s="46" t="str">
        <f>IF(S37&lt;&gt;"",VLOOKUP(S37,AF5:AG11,2,0),"Não Consta")</f>
        <v>Profissional</v>
      </c>
      <c r="U37" s="53" t="s">
        <v>18</v>
      </c>
      <c r="V37" s="49"/>
      <c r="W37" s="49" t="s">
        <v>367</v>
      </c>
      <c r="X37" s="51">
        <v>2206.0300000000002</v>
      </c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81"/>
      <c r="BJ37" s="18"/>
    </row>
    <row r="38" spans="1:62" ht="15.75" x14ac:dyDescent="0.25">
      <c r="A38" s="89"/>
      <c r="B38" s="50"/>
      <c r="C38" s="53"/>
      <c r="D38" s="46" t="str">
        <f>IF(C38&lt;&gt;"",VLOOKUP(C38,Z5:AA11,2,0),"Não Consta")</f>
        <v>Não Consta</v>
      </c>
      <c r="E38" s="53"/>
      <c r="F38" s="49"/>
      <c r="G38" s="49"/>
      <c r="H38" s="52"/>
      <c r="I38" s="74"/>
      <c r="J38" s="50" t="s">
        <v>210</v>
      </c>
      <c r="K38" s="53" t="s">
        <v>231</v>
      </c>
      <c r="L38" s="46" t="str">
        <f>IF(K38&lt;&gt;"",VLOOKUP(K38,AC5:AD11,2,0),"Não Consta")</f>
        <v>Profissional</v>
      </c>
      <c r="M38" s="53" t="s">
        <v>18</v>
      </c>
      <c r="N38" s="49"/>
      <c r="O38" s="49" t="s">
        <v>310</v>
      </c>
      <c r="P38" s="52">
        <v>21040.06</v>
      </c>
      <c r="Q38" s="74"/>
      <c r="R38" s="50" t="s">
        <v>368</v>
      </c>
      <c r="S38" s="53" t="s">
        <v>251</v>
      </c>
      <c r="T38" s="46" t="str">
        <f>IF(S38&lt;&gt;"",VLOOKUP(S38,AF5:AG11,2,0),"Não Consta")</f>
        <v>Profissional</v>
      </c>
      <c r="U38" s="53" t="s">
        <v>18</v>
      </c>
      <c r="V38" s="49"/>
      <c r="W38" s="49" t="s">
        <v>369</v>
      </c>
      <c r="X38" s="51">
        <v>5724.28</v>
      </c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81"/>
      <c r="BJ38" s="18"/>
    </row>
    <row r="39" spans="1:62" ht="15.75" x14ac:dyDescent="0.25">
      <c r="A39" s="89"/>
      <c r="B39" s="50"/>
      <c r="C39" s="53"/>
      <c r="D39" s="46" t="str">
        <f>IF(C39&lt;&gt;"",VLOOKUP(C39,Z5:AA11,2,0),"Não Consta")</f>
        <v>Não Consta</v>
      </c>
      <c r="E39" s="53"/>
      <c r="F39" s="49"/>
      <c r="G39" s="49"/>
      <c r="H39" s="52"/>
      <c r="I39" s="74"/>
      <c r="J39" s="50" t="s">
        <v>214</v>
      </c>
      <c r="K39" s="53" t="s">
        <v>231</v>
      </c>
      <c r="L39" s="46" t="str">
        <f>IF(K39&lt;&gt;"",VLOOKUP(K39,AC5:AD11,2,0),"Não Consta")</f>
        <v>Profissional</v>
      </c>
      <c r="M39" s="53" t="s">
        <v>18</v>
      </c>
      <c r="N39" s="49"/>
      <c r="O39" s="49" t="s">
        <v>311</v>
      </c>
      <c r="P39" s="52">
        <v>17202.8</v>
      </c>
      <c r="Q39" s="74"/>
      <c r="R39" s="50" t="s">
        <v>371</v>
      </c>
      <c r="S39" s="53" t="s">
        <v>251</v>
      </c>
      <c r="T39" s="46" t="str">
        <f>IF(S39&lt;&gt;"",VLOOKUP(S39,AF5:AG11,2,0),"Não Consta")</f>
        <v>Profissional</v>
      </c>
      <c r="U39" s="53" t="s">
        <v>18</v>
      </c>
      <c r="V39" s="49"/>
      <c r="W39" s="49" t="s">
        <v>370</v>
      </c>
      <c r="X39" s="51">
        <v>8710.51</v>
      </c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81"/>
      <c r="BJ39" s="18"/>
    </row>
    <row r="40" spans="1:62" ht="15.75" x14ac:dyDescent="0.25">
      <c r="A40" s="89"/>
      <c r="B40" s="50"/>
      <c r="C40" s="53"/>
      <c r="D40" s="46" t="str">
        <f>IF(C40&lt;&gt;"",VLOOKUP(C40,Z5:AA11,2,0),"Não Consta")</f>
        <v>Não Consta</v>
      </c>
      <c r="E40" s="53"/>
      <c r="F40" s="49"/>
      <c r="G40" s="49"/>
      <c r="H40" s="52"/>
      <c r="I40" s="74"/>
      <c r="J40" s="50" t="s">
        <v>312</v>
      </c>
      <c r="K40" s="53" t="s">
        <v>231</v>
      </c>
      <c r="L40" s="46" t="str">
        <f>IF(K40&lt;&gt;"",VLOOKUP(K40,AC5:AD11,2,0),"Não Consta")</f>
        <v>Profissional</v>
      </c>
      <c r="M40" s="53" t="s">
        <v>18</v>
      </c>
      <c r="N40" s="49"/>
      <c r="O40" s="49" t="s">
        <v>220</v>
      </c>
      <c r="P40" s="52">
        <v>0</v>
      </c>
      <c r="Q40" s="74"/>
      <c r="R40" s="50" t="s">
        <v>372</v>
      </c>
      <c r="S40" s="53" t="s">
        <v>251</v>
      </c>
      <c r="T40" s="46" t="str">
        <f>IF(S40&lt;&gt;"",VLOOKUP(S40,AF5:AG11,2,0),"Não Consta")</f>
        <v>Profissional</v>
      </c>
      <c r="U40" s="53" t="s">
        <v>18</v>
      </c>
      <c r="V40" s="49"/>
      <c r="W40" s="49" t="s">
        <v>373</v>
      </c>
      <c r="X40" s="51">
        <v>2448.5700000000002</v>
      </c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81"/>
      <c r="BJ40" s="18"/>
    </row>
    <row r="41" spans="1:62" ht="15.75" x14ac:dyDescent="0.25">
      <c r="A41" s="89"/>
      <c r="B41" s="50"/>
      <c r="C41" s="53"/>
      <c r="D41" s="46" t="str">
        <f>IF(C41&lt;&gt;"",VLOOKUP(C41,Z5:AA11,2,0),"Não Consta")</f>
        <v>Não Consta</v>
      </c>
      <c r="E41" s="53"/>
      <c r="F41" s="49"/>
      <c r="G41" s="49"/>
      <c r="H41" s="52"/>
      <c r="I41" s="74"/>
      <c r="J41" s="50" t="s">
        <v>313</v>
      </c>
      <c r="K41" s="53" t="s">
        <v>231</v>
      </c>
      <c r="L41" s="46" t="str">
        <f>IF(K41&lt;&gt;"",VLOOKUP(K41,AC5:AD11,2,0),"Não Consta")</f>
        <v>Profissional</v>
      </c>
      <c r="M41" s="53" t="s">
        <v>18</v>
      </c>
      <c r="N41" s="49"/>
      <c r="O41" s="49" t="s">
        <v>314</v>
      </c>
      <c r="P41" s="52">
        <v>20027.96</v>
      </c>
      <c r="Q41" s="74"/>
      <c r="R41" s="50" t="s">
        <v>375</v>
      </c>
      <c r="S41" s="53" t="s">
        <v>251</v>
      </c>
      <c r="T41" s="46" t="str">
        <f>IF(S41&lt;&gt;"",VLOOKUP(S41,AF5:AG11,2,0),"Não Consta")</f>
        <v>Profissional</v>
      </c>
      <c r="U41" s="53" t="s">
        <v>18</v>
      </c>
      <c r="V41" s="49"/>
      <c r="W41" s="49" t="s">
        <v>374</v>
      </c>
      <c r="X41" s="51">
        <v>2806.3</v>
      </c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81"/>
      <c r="BJ41" s="18"/>
    </row>
    <row r="42" spans="1:62" ht="15.75" x14ac:dyDescent="0.25">
      <c r="A42" s="89"/>
      <c r="B42" s="50"/>
      <c r="C42" s="53"/>
      <c r="D42" s="46" t="str">
        <f>IF(C42&lt;&gt;"",VLOOKUP(C42,Z5:AA11,2,0),"Não Consta")</f>
        <v>Não Consta</v>
      </c>
      <c r="E42" s="53"/>
      <c r="F42" s="49"/>
      <c r="G42" s="49"/>
      <c r="H42" s="52"/>
      <c r="I42" s="74"/>
      <c r="J42" s="50" t="s">
        <v>317</v>
      </c>
      <c r="K42" s="53" t="s">
        <v>231</v>
      </c>
      <c r="L42" s="46" t="str">
        <f>IF(K42&lt;&gt;"",VLOOKUP(K42,AC5:AD11,2,0),"Não Consta")</f>
        <v>Profissional</v>
      </c>
      <c r="M42" s="53" t="s">
        <v>18</v>
      </c>
      <c r="N42" s="49"/>
      <c r="O42" s="49" t="s">
        <v>318</v>
      </c>
      <c r="P42" s="52">
        <v>21295.56</v>
      </c>
      <c r="Q42" s="74"/>
      <c r="R42" s="50" t="s">
        <v>376</v>
      </c>
      <c r="S42" s="53" t="s">
        <v>251</v>
      </c>
      <c r="T42" s="46" t="str">
        <f>IF(S42&lt;&gt;"",VLOOKUP(S42,AF5:AG11,2,0),"Não Consta")</f>
        <v>Profissional</v>
      </c>
      <c r="U42" s="53" t="s">
        <v>18</v>
      </c>
      <c r="V42" s="49"/>
      <c r="W42" s="49" t="s">
        <v>377</v>
      </c>
      <c r="X42" s="51">
        <v>4537.8500000000004</v>
      </c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81"/>
      <c r="BJ42" s="18"/>
    </row>
    <row r="43" spans="1:62" ht="15.75" x14ac:dyDescent="0.25">
      <c r="A43" s="89"/>
      <c r="B43" s="50"/>
      <c r="C43" s="53"/>
      <c r="D43" s="46" t="str">
        <f>IF(C43&lt;&gt;"",VLOOKUP(C43,Z5:AA11,2,0),"Não Consta")</f>
        <v>Não Consta</v>
      </c>
      <c r="E43" s="53"/>
      <c r="F43" s="49"/>
      <c r="G43" s="49"/>
      <c r="H43" s="52"/>
      <c r="I43" s="74"/>
      <c r="J43" s="50" t="s">
        <v>217</v>
      </c>
      <c r="K43" s="53" t="s">
        <v>231</v>
      </c>
      <c r="L43" s="46" t="str">
        <f>IF(K43&lt;&gt;"",VLOOKUP(K43,AC5:AD11,2,0),"Não Consta")</f>
        <v>Profissional</v>
      </c>
      <c r="M43" s="53"/>
      <c r="N43" s="49"/>
      <c r="O43" s="49" t="s">
        <v>218</v>
      </c>
      <c r="P43" s="52">
        <v>0</v>
      </c>
      <c r="Q43" s="74"/>
      <c r="R43" s="50"/>
      <c r="S43" s="53"/>
      <c r="T43" s="46" t="str">
        <f>IF(S43&lt;&gt;"",VLOOKUP(S43,AF5:AG11,2,0),"Não Consta")</f>
        <v>Não Consta</v>
      </c>
      <c r="U43" s="53"/>
      <c r="V43" s="49"/>
      <c r="W43" s="49"/>
      <c r="X43" s="51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81"/>
      <c r="BJ43" s="18"/>
    </row>
    <row r="44" spans="1:62" ht="15.75" x14ac:dyDescent="0.25">
      <c r="A44" s="89"/>
      <c r="B44" s="50"/>
      <c r="C44" s="53"/>
      <c r="D44" s="46" t="str">
        <f>IF(C44&lt;&gt;"",VLOOKUP(C44,Z5:AA11,2,0),"Não Consta")</f>
        <v>Não Consta</v>
      </c>
      <c r="E44" s="53"/>
      <c r="F44" s="49"/>
      <c r="G44" s="49"/>
      <c r="H44" s="52"/>
      <c r="I44" s="74"/>
      <c r="J44" s="50" t="s">
        <v>215</v>
      </c>
      <c r="K44" s="53" t="s">
        <v>216</v>
      </c>
      <c r="L44" s="46" t="str">
        <f>IF(K44&lt;&gt;"",VLOOKUP(K44,AC5:AD11,2,0),"Não Consta")</f>
        <v>Profissional</v>
      </c>
      <c r="M44" s="53" t="s">
        <v>18</v>
      </c>
      <c r="N44" s="49"/>
      <c r="O44" s="49" t="s">
        <v>319</v>
      </c>
      <c r="P44" s="52">
        <v>53960.81</v>
      </c>
      <c r="Q44" s="74"/>
      <c r="R44" s="50"/>
      <c r="S44" s="53"/>
      <c r="T44" s="46" t="str">
        <f>IF(S44&lt;&gt;"",VLOOKUP(S44,AF5:AG11,2,0),"Não Consta")</f>
        <v>Não Consta</v>
      </c>
      <c r="U44" s="53"/>
      <c r="V44" s="49"/>
      <c r="W44" s="49"/>
      <c r="X44" s="51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81"/>
      <c r="BJ44" s="18"/>
    </row>
    <row r="45" spans="1:62" ht="15.75" x14ac:dyDescent="0.25">
      <c r="A45" s="89"/>
      <c r="B45" s="50"/>
      <c r="C45" s="53"/>
      <c r="D45" s="46" t="str">
        <f>IF(C45&lt;&gt;"",VLOOKUP(C45,Z5:AA11,2,0),"Não Consta")</f>
        <v>Não Consta</v>
      </c>
      <c r="E45" s="53"/>
      <c r="F45" s="49"/>
      <c r="G45" s="49"/>
      <c r="H45" s="52"/>
      <c r="I45" s="74"/>
      <c r="J45" s="50" t="s">
        <v>222</v>
      </c>
      <c r="K45" s="53" t="s">
        <v>230</v>
      </c>
      <c r="L45" s="46" t="str">
        <f>IF(K45&lt;&gt;"",VLOOKUP(K45,AC5:AD11,2,0),"Não Consta")</f>
        <v>Profissional</v>
      </c>
      <c r="M45" s="53" t="s">
        <v>17</v>
      </c>
      <c r="N45" s="49"/>
      <c r="O45" s="49" t="s">
        <v>221</v>
      </c>
      <c r="P45" s="52">
        <v>33884.47</v>
      </c>
      <c r="Q45" s="74"/>
      <c r="R45" s="50"/>
      <c r="S45" s="53"/>
      <c r="T45" s="46" t="str">
        <f>IF(S45&lt;&gt;"",VLOOKUP(S45,AF5:AG11,2,0),"Não Consta")</f>
        <v>Não Consta</v>
      </c>
      <c r="U45" s="53"/>
      <c r="V45" s="49"/>
      <c r="W45" s="49"/>
      <c r="X45" s="51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81"/>
      <c r="BJ45" s="18"/>
    </row>
    <row r="46" spans="1:62" ht="15.75" x14ac:dyDescent="0.25">
      <c r="A46" s="89"/>
      <c r="B46" s="50"/>
      <c r="C46" s="53"/>
      <c r="D46" s="46" t="str">
        <f>IF(C46&lt;&gt;"",VLOOKUP(C46,Z5:AA11,2,0),"Não Consta")</f>
        <v>Não Consta</v>
      </c>
      <c r="E46" s="53"/>
      <c r="F46" s="49"/>
      <c r="G46" s="49"/>
      <c r="H46" s="52"/>
      <c r="I46" s="74"/>
      <c r="J46" s="50" t="s">
        <v>224</v>
      </c>
      <c r="K46" s="53" t="s">
        <v>230</v>
      </c>
      <c r="L46" s="46" t="str">
        <f>IF(K46&lt;&gt;"",VLOOKUP(K46,AC5:AD11,2,0),"Não Consta")</f>
        <v>Profissional</v>
      </c>
      <c r="M46" s="53" t="s">
        <v>17</v>
      </c>
      <c r="N46" s="49"/>
      <c r="O46" s="49" t="s">
        <v>223</v>
      </c>
      <c r="P46" s="52">
        <v>39438.1</v>
      </c>
      <c r="Q46" s="74"/>
      <c r="R46" s="50"/>
      <c r="S46" s="53"/>
      <c r="T46" s="46" t="str">
        <f>IF(S46&lt;&gt;"",VLOOKUP(S46,AF5:AG11,2,0),"Não Consta")</f>
        <v>Não Consta</v>
      </c>
      <c r="U46" s="53"/>
      <c r="V46" s="49"/>
      <c r="W46" s="49"/>
      <c r="X46" s="51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81"/>
      <c r="BJ46" s="18"/>
    </row>
    <row r="47" spans="1:62" ht="15.75" x14ac:dyDescent="0.25">
      <c r="A47" s="89"/>
      <c r="B47" s="50"/>
      <c r="C47" s="53"/>
      <c r="D47" s="46" t="str">
        <f>IF(C47&lt;&gt;"",VLOOKUP(C47,Z5:AA11,2,0),"Não Consta")</f>
        <v>Não Consta</v>
      </c>
      <c r="E47" s="53"/>
      <c r="F47" s="49"/>
      <c r="G47" s="49"/>
      <c r="H47" s="52"/>
      <c r="I47" s="74"/>
      <c r="J47" s="50" t="s">
        <v>226</v>
      </c>
      <c r="K47" s="53" t="s">
        <v>230</v>
      </c>
      <c r="L47" s="46" t="str">
        <f>IF(K47&lt;&gt;"",VLOOKUP(K47,AC5:AD11,2,0),"Não Consta")</f>
        <v>Profissional</v>
      </c>
      <c r="M47" s="53" t="s">
        <v>17</v>
      </c>
      <c r="N47" s="49"/>
      <c r="O47" s="49" t="s">
        <v>225</v>
      </c>
      <c r="P47" s="52">
        <v>56182.1</v>
      </c>
      <c r="Q47" s="74"/>
      <c r="R47" s="50"/>
      <c r="S47" s="53"/>
      <c r="T47" s="46" t="str">
        <f>IF(S47&lt;&gt;"",VLOOKUP(S47,AF5:AG11,2,0),"Não Consta")</f>
        <v>Não Consta</v>
      </c>
      <c r="U47" s="53"/>
      <c r="V47" s="49"/>
      <c r="W47" s="49"/>
      <c r="X47" s="51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81"/>
      <c r="BJ47" s="18"/>
    </row>
    <row r="48" spans="1:62" ht="15.75" x14ac:dyDescent="0.25">
      <c r="A48" s="89"/>
      <c r="B48" s="50"/>
      <c r="C48" s="53"/>
      <c r="D48" s="46" t="str">
        <f>IF(C48&lt;&gt;"",VLOOKUP(C48,Z5:AA11,2,0),"Não Consta")</f>
        <v>Não Consta</v>
      </c>
      <c r="E48" s="53"/>
      <c r="F48" s="49"/>
      <c r="G48" s="49"/>
      <c r="H48" s="52"/>
      <c r="I48" s="74"/>
      <c r="J48" s="50" t="s">
        <v>229</v>
      </c>
      <c r="K48" s="53" t="s">
        <v>230</v>
      </c>
      <c r="L48" s="46" t="str">
        <f>IF(K48&lt;&gt;"",VLOOKUP(K48,AC5:AD11,2,0),"Não Consta")</f>
        <v>Profissional</v>
      </c>
      <c r="M48" s="53" t="s">
        <v>17</v>
      </c>
      <c r="N48" s="49"/>
      <c r="O48" s="49"/>
      <c r="P48" s="52">
        <v>66865.600000000006</v>
      </c>
      <c r="Q48" s="74"/>
      <c r="R48" s="50"/>
      <c r="S48" s="53"/>
      <c r="T48" s="46" t="str">
        <f>IF(S48&lt;&gt;"",VLOOKUP(S48,AF5:AG11,2,0),"Não Consta")</f>
        <v>Não Consta</v>
      </c>
      <c r="U48" s="53"/>
      <c r="V48" s="49"/>
      <c r="W48" s="49"/>
      <c r="X48" s="51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81"/>
      <c r="BJ48" s="18"/>
    </row>
    <row r="49" spans="1:62" ht="15.75" x14ac:dyDescent="0.25">
      <c r="A49" s="89"/>
      <c r="B49" s="50"/>
      <c r="C49" s="53"/>
      <c r="D49" s="46" t="str">
        <f>IF(C49&lt;&gt;"",VLOOKUP(C49,Z5:AA11,2,0),"Não Consta")</f>
        <v>Não Consta</v>
      </c>
      <c r="E49" s="53"/>
      <c r="F49" s="49"/>
      <c r="G49" s="49"/>
      <c r="H49" s="52"/>
      <c r="I49" s="74"/>
      <c r="J49" s="50" t="s">
        <v>228</v>
      </c>
      <c r="K49" s="53" t="s">
        <v>230</v>
      </c>
      <c r="L49" s="46" t="str">
        <f>IF(K49&lt;&gt;"",VLOOKUP(K49,AC5:AD11,2,0),"Não Consta")</f>
        <v>Profissional</v>
      </c>
      <c r="M49" s="53" t="s">
        <v>17</v>
      </c>
      <c r="N49" s="49"/>
      <c r="O49" s="49" t="s">
        <v>227</v>
      </c>
      <c r="P49" s="52">
        <v>59232.11</v>
      </c>
      <c r="Q49" s="74"/>
      <c r="R49" s="50"/>
      <c r="S49" s="53"/>
      <c r="T49" s="46" t="str">
        <f>IF(S49&lt;&gt;"",VLOOKUP(S49,AF5:AG11,2,0),"Não Consta")</f>
        <v>Não Consta</v>
      </c>
      <c r="U49" s="53"/>
      <c r="V49" s="49"/>
      <c r="W49" s="49"/>
      <c r="X49" s="51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81"/>
      <c r="BJ49" s="18"/>
    </row>
    <row r="50" spans="1:62" ht="15.75" x14ac:dyDescent="0.25">
      <c r="A50" s="89"/>
      <c r="B50" s="50"/>
      <c r="C50" s="53"/>
      <c r="D50" s="46" t="str">
        <f>IF(C50&lt;&gt;"",VLOOKUP(C50,Z5:AA11,2,0),"Não Consta")</f>
        <v>Não Consta</v>
      </c>
      <c r="E50" s="53"/>
      <c r="F50" s="49"/>
      <c r="G50" s="49"/>
      <c r="H50" s="52"/>
      <c r="I50" s="74"/>
      <c r="J50" s="50"/>
      <c r="K50" s="53"/>
      <c r="L50" s="46" t="str">
        <f>IF(K50&lt;&gt;"",VLOOKUP(K50,AC5:AD11,2,0),"Não Consta")</f>
        <v>Não Consta</v>
      </c>
      <c r="M50" s="53"/>
      <c r="N50" s="49"/>
      <c r="O50" s="49"/>
      <c r="P50" s="52"/>
      <c r="Q50" s="74"/>
      <c r="R50" s="50"/>
      <c r="S50" s="53"/>
      <c r="T50" s="46" t="str">
        <f>IF(S50&lt;&gt;"",VLOOKUP(S50,AF5:AG11,2,0),"Não Consta")</f>
        <v>Não Consta</v>
      </c>
      <c r="U50" s="53"/>
      <c r="V50" s="49"/>
      <c r="W50" s="49"/>
      <c r="X50" s="51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81"/>
      <c r="BJ50" s="18"/>
    </row>
    <row r="51" spans="1:62" ht="15.75" x14ac:dyDescent="0.25">
      <c r="A51" s="89"/>
      <c r="B51" s="50"/>
      <c r="C51" s="53"/>
      <c r="D51" s="46" t="str">
        <f>IF(C51&lt;&gt;"",VLOOKUP(C51,Z5:AA11,2,0),"Não Consta")</f>
        <v>Não Consta</v>
      </c>
      <c r="E51" s="53"/>
      <c r="F51" s="49"/>
      <c r="G51" s="49"/>
      <c r="H51" s="52"/>
      <c r="I51" s="74"/>
      <c r="J51" s="50"/>
      <c r="K51" s="53"/>
      <c r="L51" s="46" t="str">
        <f>IF(K51&lt;&gt;"",VLOOKUP(K51,AC5:AD11,2,0),"Não Consta")</f>
        <v>Não Consta</v>
      </c>
      <c r="M51" s="53"/>
      <c r="N51" s="49"/>
      <c r="O51" s="49"/>
      <c r="P51" s="52"/>
      <c r="Q51" s="74"/>
      <c r="R51" s="50"/>
      <c r="S51" s="53"/>
      <c r="T51" s="46" t="str">
        <f>IF(S51&lt;&gt;"",VLOOKUP(S51,AF5:AG11,2,0),"Não Consta")</f>
        <v>Não Consta</v>
      </c>
      <c r="U51" s="53"/>
      <c r="V51" s="49"/>
      <c r="W51" s="49"/>
      <c r="X51" s="51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81"/>
      <c r="BJ51" s="18"/>
    </row>
    <row r="52" spans="1:62" ht="15.75" x14ac:dyDescent="0.25">
      <c r="A52" s="89"/>
      <c r="B52" s="50"/>
      <c r="C52" s="53"/>
      <c r="D52" s="46" t="str">
        <f>IF(C52&lt;&gt;"",VLOOKUP(C52,Z5:AA11,2,0),"Não Consta")</f>
        <v>Não Consta</v>
      </c>
      <c r="E52" s="53"/>
      <c r="F52" s="49"/>
      <c r="G52" s="49"/>
      <c r="H52" s="52"/>
      <c r="I52" s="74"/>
      <c r="J52" s="50"/>
      <c r="K52" s="53"/>
      <c r="L52" s="46" t="str">
        <f>IF(K52&lt;&gt;"",VLOOKUP(K52,AC5:AD11,2,0),"Não Consta")</f>
        <v>Não Consta</v>
      </c>
      <c r="M52" s="53"/>
      <c r="N52" s="49"/>
      <c r="O52" s="49"/>
      <c r="P52" s="52"/>
      <c r="Q52" s="74"/>
      <c r="R52" s="50"/>
      <c r="S52" s="53"/>
      <c r="T52" s="46" t="str">
        <f>IF(S52&lt;&gt;"",VLOOKUP(S52,AF5:AG11,2,0),"Não Consta")</f>
        <v>Não Consta</v>
      </c>
      <c r="U52" s="53"/>
      <c r="V52" s="49"/>
      <c r="W52" s="49"/>
      <c r="X52" s="51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81"/>
      <c r="BJ52" s="18"/>
    </row>
    <row r="53" spans="1:62" ht="15.75" x14ac:dyDescent="0.25">
      <c r="A53" s="89"/>
      <c r="B53" s="50"/>
      <c r="C53" s="53"/>
      <c r="D53" s="46" t="str">
        <f>IF(C53&lt;&gt;"",VLOOKUP(C53,Z5:AA11,2,0),"Não Consta")</f>
        <v>Não Consta</v>
      </c>
      <c r="E53" s="53"/>
      <c r="F53" s="49"/>
      <c r="G53" s="49"/>
      <c r="H53" s="52"/>
      <c r="I53" s="74"/>
      <c r="J53" s="50"/>
      <c r="K53" s="53"/>
      <c r="L53" s="46" t="str">
        <f>IF(K53&lt;&gt;"",VLOOKUP(K53,AC5:AD11,2,0),"Não Consta")</f>
        <v>Não Consta</v>
      </c>
      <c r="M53" s="53"/>
      <c r="N53" s="49"/>
      <c r="O53" s="49"/>
      <c r="P53" s="52"/>
      <c r="Q53" s="74"/>
      <c r="R53" s="50"/>
      <c r="S53" s="53"/>
      <c r="T53" s="46" t="str">
        <f>IF(S53&lt;&gt;"",VLOOKUP(S53,AF5:AG11,2,0),"Não Consta")</f>
        <v>Não Consta</v>
      </c>
      <c r="U53" s="53"/>
      <c r="V53" s="49"/>
      <c r="W53" s="49"/>
      <c r="X53" s="51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81"/>
      <c r="BJ53" s="18"/>
    </row>
    <row r="54" spans="1:62" ht="15.75" x14ac:dyDescent="0.25">
      <c r="A54" s="89"/>
      <c r="B54" s="50"/>
      <c r="C54" s="53"/>
      <c r="D54" s="46" t="str">
        <f>IF(C54&lt;&gt;"",VLOOKUP(C54,Z5:AA11,2,0),"Não Consta")</f>
        <v>Não Consta</v>
      </c>
      <c r="E54" s="53"/>
      <c r="F54" s="49"/>
      <c r="G54" s="49"/>
      <c r="H54" s="52"/>
      <c r="I54" s="74"/>
      <c r="J54" s="50"/>
      <c r="K54" s="53"/>
      <c r="L54" s="46" t="str">
        <f>IF(K54&lt;&gt;"",VLOOKUP(K54,AC5:AD11,2,0),"Não Consta")</f>
        <v>Não Consta</v>
      </c>
      <c r="M54" s="53"/>
      <c r="N54" s="49"/>
      <c r="O54" s="49"/>
      <c r="P54" s="52"/>
      <c r="Q54" s="74"/>
      <c r="R54" s="50"/>
      <c r="S54" s="53"/>
      <c r="T54" s="46" t="str">
        <f>IF(S54&lt;&gt;"",VLOOKUP(S54,AF5:AG11,2,0),"Não Consta")</f>
        <v>Não Consta</v>
      </c>
      <c r="U54" s="53"/>
      <c r="V54" s="49"/>
      <c r="W54" s="49"/>
      <c r="X54" s="51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81"/>
      <c r="BJ54" s="18"/>
    </row>
    <row r="55" spans="1:62" ht="15.75" x14ac:dyDescent="0.25">
      <c r="A55" s="89"/>
      <c r="B55" s="50"/>
      <c r="C55" s="53"/>
      <c r="D55" s="46" t="str">
        <f>IF(C55&lt;&gt;"",VLOOKUP(C55,Z5:AA11,2,0),"Não Consta")</f>
        <v>Não Consta</v>
      </c>
      <c r="E55" s="53"/>
      <c r="F55" s="49"/>
      <c r="G55" s="49"/>
      <c r="H55" s="52"/>
      <c r="I55" s="74"/>
      <c r="J55" s="50"/>
      <c r="K55" s="53"/>
      <c r="L55" s="46" t="str">
        <f>IF(K55&lt;&gt;"",VLOOKUP(K55,AC5:AD11,2,0),"Não Consta")</f>
        <v>Não Consta</v>
      </c>
      <c r="M55" s="53"/>
      <c r="N55" s="49"/>
      <c r="O55" s="49"/>
      <c r="P55" s="52"/>
      <c r="Q55" s="74"/>
      <c r="R55" s="50"/>
      <c r="S55" s="53"/>
      <c r="T55" s="46" t="str">
        <f>IF(S55&lt;&gt;"",VLOOKUP(S55,AF5:AG11,2,0),"Não Consta")</f>
        <v>Não Consta</v>
      </c>
      <c r="U55" s="53"/>
      <c r="V55" s="49"/>
      <c r="W55" s="49"/>
      <c r="X55" s="51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81"/>
      <c r="BJ55" s="18"/>
    </row>
    <row r="56" spans="1:62" ht="15.75" x14ac:dyDescent="0.25">
      <c r="A56" s="89"/>
      <c r="B56" s="50"/>
      <c r="C56" s="53"/>
      <c r="D56" s="46" t="str">
        <f>IF(C56&lt;&gt;"",VLOOKUP(C56,Z5:AA11,2,0),"Não Consta")</f>
        <v>Não Consta</v>
      </c>
      <c r="E56" s="53"/>
      <c r="F56" s="49"/>
      <c r="G56" s="49"/>
      <c r="H56" s="52"/>
      <c r="I56" s="74"/>
      <c r="J56" s="50"/>
      <c r="K56" s="53"/>
      <c r="L56" s="46" t="str">
        <f>IF(K56&lt;&gt;"",VLOOKUP(K56,AC5:AD11,2,0),"Não Consta")</f>
        <v>Não Consta</v>
      </c>
      <c r="M56" s="53"/>
      <c r="N56" s="49"/>
      <c r="O56" s="49"/>
      <c r="P56" s="52"/>
      <c r="Q56" s="74"/>
      <c r="R56" s="50"/>
      <c r="S56" s="53"/>
      <c r="T56" s="46" t="str">
        <f>IF(S56&lt;&gt;"",VLOOKUP(S56,AF5:AG11,2,0),"Não Consta")</f>
        <v>Não Consta</v>
      </c>
      <c r="U56" s="53"/>
      <c r="V56" s="49"/>
      <c r="W56" s="49"/>
      <c r="X56" s="51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81"/>
      <c r="BJ56" s="18"/>
    </row>
    <row r="57" spans="1:62" ht="15.75" x14ac:dyDescent="0.25">
      <c r="A57" s="89"/>
      <c r="B57" s="50"/>
      <c r="C57" s="53"/>
      <c r="D57" s="46" t="str">
        <f>IF(C57&lt;&gt;"",VLOOKUP(C57,Z5:AA11,2,0),"Não Consta")</f>
        <v>Não Consta</v>
      </c>
      <c r="E57" s="53"/>
      <c r="F57" s="49"/>
      <c r="G57" s="49"/>
      <c r="H57" s="52"/>
      <c r="I57" s="74"/>
      <c r="J57" s="50"/>
      <c r="K57" s="53"/>
      <c r="L57" s="46" t="str">
        <f>IF(K57&lt;&gt;"",VLOOKUP(K57,AC5:AD11,2,0),"Não Consta")</f>
        <v>Não Consta</v>
      </c>
      <c r="M57" s="53"/>
      <c r="N57" s="49"/>
      <c r="O57" s="49"/>
      <c r="P57" s="52"/>
      <c r="Q57" s="74"/>
      <c r="R57" s="50"/>
      <c r="S57" s="53"/>
      <c r="T57" s="46" t="str">
        <f>IF(S57&lt;&gt;"",VLOOKUP(S57,AF5:AG11,2,0),"Não Consta")</f>
        <v>Não Consta</v>
      </c>
      <c r="U57" s="53"/>
      <c r="V57" s="49"/>
      <c r="W57" s="49"/>
      <c r="X57" s="51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81"/>
      <c r="BJ57" s="18"/>
    </row>
    <row r="58" spans="1:62" ht="15.75" x14ac:dyDescent="0.25">
      <c r="A58" s="89"/>
      <c r="B58" s="50"/>
      <c r="C58" s="53"/>
      <c r="D58" s="46" t="str">
        <f>IF(C58&lt;&gt;"",VLOOKUP(C58,Z5:AA11,2,0),"Não Consta")</f>
        <v>Não Consta</v>
      </c>
      <c r="E58" s="53"/>
      <c r="F58" s="49"/>
      <c r="G58" s="49"/>
      <c r="H58" s="52"/>
      <c r="I58" s="74"/>
      <c r="J58" s="50"/>
      <c r="K58" s="53"/>
      <c r="L58" s="46" t="str">
        <f>IF(K58&lt;&gt;"",VLOOKUP(K58,AC5:AD11,2,0),"Não Consta")</f>
        <v>Não Consta</v>
      </c>
      <c r="M58" s="53"/>
      <c r="N58" s="49"/>
      <c r="O58" s="49"/>
      <c r="P58" s="52"/>
      <c r="Q58" s="74"/>
      <c r="R58" s="50"/>
      <c r="S58" s="53"/>
      <c r="T58" s="46" t="str">
        <f>IF(S58&lt;&gt;"",VLOOKUP(S58,AF5:AG11,2,0),"Não Consta")</f>
        <v>Não Consta</v>
      </c>
      <c r="U58" s="53"/>
      <c r="V58" s="49"/>
      <c r="W58" s="49"/>
      <c r="X58" s="51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81"/>
      <c r="BJ58" s="18"/>
    </row>
    <row r="59" spans="1:62" ht="15.75" x14ac:dyDescent="0.25">
      <c r="A59" s="89"/>
      <c r="B59" s="50"/>
      <c r="C59" s="53"/>
      <c r="D59" s="46" t="str">
        <f>IF(C59&lt;&gt;"",VLOOKUP(C59,Z5:AA11,2,0),"Não Consta")</f>
        <v>Não Consta</v>
      </c>
      <c r="E59" s="53"/>
      <c r="F59" s="49"/>
      <c r="G59" s="49"/>
      <c r="H59" s="52"/>
      <c r="I59" s="74"/>
      <c r="J59" s="50"/>
      <c r="K59" s="53"/>
      <c r="L59" s="46" t="str">
        <f>IF(K59&lt;&gt;"",VLOOKUP(K59,AC5:AD11,2,0),"Não Consta")</f>
        <v>Não Consta</v>
      </c>
      <c r="M59" s="53"/>
      <c r="N59" s="49"/>
      <c r="O59" s="49"/>
      <c r="P59" s="52"/>
      <c r="Q59" s="74"/>
      <c r="R59" s="50"/>
      <c r="S59" s="53"/>
      <c r="T59" s="46" t="str">
        <f>IF(S59&lt;&gt;"",VLOOKUP(S59,AF5:AG11,2,0),"Não Consta")</f>
        <v>Não Consta</v>
      </c>
      <c r="U59" s="53"/>
      <c r="V59" s="49"/>
      <c r="W59" s="49"/>
      <c r="X59" s="51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81"/>
      <c r="BJ59" s="18"/>
    </row>
    <row r="60" spans="1:62" ht="15.75" x14ac:dyDescent="0.25">
      <c r="A60" s="89"/>
      <c r="B60" s="50"/>
      <c r="C60" s="53"/>
      <c r="D60" s="46" t="str">
        <f>IF(C60&lt;&gt;"",VLOOKUP(C60,Z5:AA11,2,0),"Não Consta")</f>
        <v>Não Consta</v>
      </c>
      <c r="E60" s="53"/>
      <c r="F60" s="49"/>
      <c r="G60" s="49"/>
      <c r="H60" s="52"/>
      <c r="I60" s="74"/>
      <c r="J60" s="50"/>
      <c r="K60" s="53"/>
      <c r="L60" s="46" t="str">
        <f>IF(K60&lt;&gt;"",VLOOKUP(K60,AC5:AD11,2,0),"Não Consta")</f>
        <v>Não Consta</v>
      </c>
      <c r="M60" s="53"/>
      <c r="N60" s="49"/>
      <c r="O60" s="49"/>
      <c r="P60" s="52" t="s">
        <v>306</v>
      </c>
      <c r="Q60" s="74"/>
      <c r="R60" s="50"/>
      <c r="S60" s="53"/>
      <c r="T60" s="46" t="str">
        <f>IF(S60&lt;&gt;"",VLOOKUP(S60,AF5:AG11,2,0),"Não Consta")</f>
        <v>Não Consta</v>
      </c>
      <c r="U60" s="53"/>
      <c r="V60" s="49"/>
      <c r="W60" s="49"/>
      <c r="X60" s="51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81"/>
      <c r="BJ60" s="18"/>
    </row>
    <row r="61" spans="1:62" ht="15.75" x14ac:dyDescent="0.25">
      <c r="A61" s="89"/>
      <c r="B61" s="50"/>
      <c r="C61" s="53"/>
      <c r="D61" s="46" t="str">
        <f>IF(C61&lt;&gt;"",VLOOKUP(C61,Z5:AA11,2,0),"Não Consta")</f>
        <v>Não Consta</v>
      </c>
      <c r="E61" s="53"/>
      <c r="F61" s="49"/>
      <c r="G61" s="49"/>
      <c r="H61" s="52"/>
      <c r="I61" s="74"/>
      <c r="J61" s="50"/>
      <c r="K61" s="53"/>
      <c r="L61" s="46" t="str">
        <f>IF(K61&lt;&gt;"",VLOOKUP(K61,AC5:AD11,2,0),"Não Consta")</f>
        <v>Não Consta</v>
      </c>
      <c r="M61" s="53"/>
      <c r="N61" s="49"/>
      <c r="O61" s="49"/>
      <c r="P61" s="52"/>
      <c r="Q61" s="74"/>
      <c r="R61" s="50"/>
      <c r="S61" s="53"/>
      <c r="T61" s="46" t="str">
        <f>IF(S61&lt;&gt;"",VLOOKUP(S61,AF5:AG11,2,0),"Não Consta")</f>
        <v>Não Consta</v>
      </c>
      <c r="U61" s="53"/>
      <c r="V61" s="49"/>
      <c r="W61" s="49"/>
      <c r="X61" s="51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81"/>
      <c r="BJ61" s="18"/>
    </row>
    <row r="62" spans="1:62" ht="15.75" x14ac:dyDescent="0.25">
      <c r="A62" s="89"/>
      <c r="B62" s="50"/>
      <c r="C62" s="53"/>
      <c r="D62" s="46" t="str">
        <f>IF(C62&lt;&gt;"",VLOOKUP(C62,Z5:AA11,2,0),"Não Consta")</f>
        <v>Não Consta</v>
      </c>
      <c r="E62" s="53"/>
      <c r="F62" s="49"/>
      <c r="G62" s="49"/>
      <c r="H62" s="52"/>
      <c r="I62" s="74"/>
      <c r="J62" s="50"/>
      <c r="K62" s="53"/>
      <c r="L62" s="46" t="str">
        <f>IF(K62&lt;&gt;"",VLOOKUP(K62,AC5:AD11,2,0),"Não Consta")</f>
        <v>Não Consta</v>
      </c>
      <c r="M62" s="53"/>
      <c r="N62" s="49"/>
      <c r="O62" s="49"/>
      <c r="P62" s="52"/>
      <c r="Q62" s="74"/>
      <c r="R62" s="50"/>
      <c r="S62" s="53"/>
      <c r="T62" s="46" t="str">
        <f>IF(S62&lt;&gt;"",VLOOKUP(S62,AF5:AG11,2,0),"Não Consta")</f>
        <v>Não Consta</v>
      </c>
      <c r="U62" s="53"/>
      <c r="V62" s="49"/>
      <c r="W62" s="49"/>
      <c r="X62" s="51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81"/>
      <c r="BJ62" s="18"/>
    </row>
    <row r="63" spans="1:62" ht="15.75" x14ac:dyDescent="0.25">
      <c r="A63" s="89"/>
      <c r="B63" s="50"/>
      <c r="C63" s="53"/>
      <c r="D63" s="46" t="str">
        <f>IF(C63&lt;&gt;"",VLOOKUP(C63,Z5:AA11,2,0),"Não Consta")</f>
        <v>Não Consta</v>
      </c>
      <c r="E63" s="53"/>
      <c r="F63" s="49"/>
      <c r="G63" s="49"/>
      <c r="H63" s="52"/>
      <c r="I63" s="74"/>
      <c r="J63" s="50"/>
      <c r="K63" s="53"/>
      <c r="L63" s="46" t="str">
        <f>IF(K63&lt;&gt;"",VLOOKUP(K63,AC5:AD11,2,0),"Não Consta")</f>
        <v>Não Consta</v>
      </c>
      <c r="M63" s="53"/>
      <c r="N63" s="49"/>
      <c r="O63" s="49"/>
      <c r="P63" s="52"/>
      <c r="Q63" s="74"/>
      <c r="R63" s="50"/>
      <c r="S63" s="53"/>
      <c r="T63" s="46" t="str">
        <f>IF(S63&lt;&gt;"",VLOOKUP(S63,AF5:AG11,2,0),"Não Consta")</f>
        <v>Não Consta</v>
      </c>
      <c r="U63" s="53"/>
      <c r="V63" s="49"/>
      <c r="W63" s="49"/>
      <c r="X63" s="51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81"/>
      <c r="BJ63" s="18"/>
    </row>
    <row r="64" spans="1:62" ht="15.75" x14ac:dyDescent="0.25">
      <c r="A64" s="89"/>
      <c r="B64" s="50"/>
      <c r="C64" s="53"/>
      <c r="D64" s="46" t="str">
        <f>IF(C64&lt;&gt;"",VLOOKUP(C64,Z5:AA11,2,0),"Não Consta")</f>
        <v>Não Consta</v>
      </c>
      <c r="E64" s="53"/>
      <c r="F64" s="49"/>
      <c r="G64" s="49"/>
      <c r="H64" s="52"/>
      <c r="I64" s="74"/>
      <c r="J64" s="50"/>
      <c r="K64" s="53"/>
      <c r="L64" s="46" t="str">
        <f>IF(K64&lt;&gt;"",VLOOKUP(K64,AC5:AD11,2,0),"Não Consta")</f>
        <v>Não Consta</v>
      </c>
      <c r="M64" s="53"/>
      <c r="N64" s="49"/>
      <c r="O64" s="49"/>
      <c r="P64" s="52"/>
      <c r="Q64" s="74"/>
      <c r="R64" s="50"/>
      <c r="S64" s="53"/>
      <c r="T64" s="46" t="str">
        <f>IF(S64&lt;&gt;"",VLOOKUP(S64,AF5:AG11,2,0),"Não Consta")</f>
        <v>Não Consta</v>
      </c>
      <c r="U64" s="53"/>
      <c r="V64" s="49"/>
      <c r="W64" s="49"/>
      <c r="X64" s="51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81"/>
      <c r="BJ64" s="18"/>
    </row>
    <row r="65" spans="1:62" ht="15.75" x14ac:dyDescent="0.25">
      <c r="A65" s="89"/>
      <c r="B65" s="50"/>
      <c r="C65" s="53"/>
      <c r="D65" s="46" t="str">
        <f>IF(C65&lt;&gt;"",VLOOKUP(C65,Z5:AA11,2,0),"Não Consta")</f>
        <v>Não Consta</v>
      </c>
      <c r="E65" s="53"/>
      <c r="F65" s="49"/>
      <c r="G65" s="49"/>
      <c r="H65" s="52"/>
      <c r="I65" s="74"/>
      <c r="J65" s="50"/>
      <c r="K65" s="53"/>
      <c r="L65" s="46" t="str">
        <f>IF(K65&lt;&gt;"",VLOOKUP(K65,AC5:AD11,2,0),"Não Consta")</f>
        <v>Não Consta</v>
      </c>
      <c r="M65" s="53"/>
      <c r="N65" s="49"/>
      <c r="O65" s="49"/>
      <c r="P65" s="52"/>
      <c r="Q65" s="74"/>
      <c r="R65" s="50"/>
      <c r="S65" s="53"/>
      <c r="T65" s="46" t="str">
        <f>IF(S65&lt;&gt;"",VLOOKUP(S65,AF5:AG11,2,0),"Não Consta")</f>
        <v>Não Consta</v>
      </c>
      <c r="U65" s="53"/>
      <c r="V65" s="49"/>
      <c r="W65" s="49"/>
      <c r="X65" s="51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81"/>
      <c r="BJ65" s="18"/>
    </row>
    <row r="66" spans="1:62" ht="15.75" x14ac:dyDescent="0.25">
      <c r="A66" s="89"/>
      <c r="B66" s="50"/>
      <c r="C66" s="53"/>
      <c r="D66" s="46" t="str">
        <f>IF(C66&lt;&gt;"",VLOOKUP(C66,Z5:AA11,2,0),"Não Consta")</f>
        <v>Não Consta</v>
      </c>
      <c r="E66" s="53"/>
      <c r="F66" s="49"/>
      <c r="G66" s="49"/>
      <c r="H66" s="52"/>
      <c r="I66" s="74"/>
      <c r="J66" s="50"/>
      <c r="K66" s="53"/>
      <c r="L66" s="46" t="str">
        <f>IF(K66&lt;&gt;"",VLOOKUP(K66,AC5:AD11,2,0),"Não Consta")</f>
        <v>Não Consta</v>
      </c>
      <c r="M66" s="53"/>
      <c r="N66" s="49"/>
      <c r="O66" s="49"/>
      <c r="P66" s="52"/>
      <c r="Q66" s="74"/>
      <c r="R66" s="50"/>
      <c r="S66" s="53"/>
      <c r="T66" s="46" t="str">
        <f>IF(S66&lt;&gt;"",VLOOKUP(S66,AF5:AG11,2,0),"Não Consta")</f>
        <v>Não Consta</v>
      </c>
      <c r="U66" s="53"/>
      <c r="V66" s="49"/>
      <c r="W66" s="49"/>
      <c r="X66" s="51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81"/>
      <c r="BJ66" s="18"/>
    </row>
    <row r="67" spans="1:62" ht="15.75" x14ac:dyDescent="0.25">
      <c r="A67" s="89"/>
      <c r="B67" s="50"/>
      <c r="C67" s="53"/>
      <c r="D67" s="46" t="str">
        <f>IF(C67&lt;&gt;"",VLOOKUP(C67,Z5:AA11,2,0),"Não Consta")</f>
        <v>Não Consta</v>
      </c>
      <c r="E67" s="53"/>
      <c r="F67" s="49"/>
      <c r="G67" s="49"/>
      <c r="H67" s="52"/>
      <c r="I67" s="74"/>
      <c r="J67" s="50"/>
      <c r="K67" s="53"/>
      <c r="L67" s="46" t="str">
        <f>IF(K67&lt;&gt;"",VLOOKUP(K67,AC5:AD11,2,0),"Não Consta")</f>
        <v>Não Consta</v>
      </c>
      <c r="M67" s="53"/>
      <c r="N67" s="49"/>
      <c r="O67" s="49"/>
      <c r="P67" s="52"/>
      <c r="Q67" s="74"/>
      <c r="R67" s="50"/>
      <c r="S67" s="53"/>
      <c r="T67" s="46" t="str">
        <f>IF(S67&lt;&gt;"",VLOOKUP(S67,AF5:AG11,2,0),"Não Consta")</f>
        <v>Não Consta</v>
      </c>
      <c r="U67" s="53"/>
      <c r="V67" s="49"/>
      <c r="W67" s="49"/>
      <c r="X67" s="51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81"/>
      <c r="BJ67" s="18"/>
    </row>
    <row r="68" spans="1:62" ht="15.75" x14ac:dyDescent="0.25">
      <c r="A68" s="89"/>
      <c r="B68" s="50"/>
      <c r="C68" s="53"/>
      <c r="D68" s="46" t="str">
        <f>IF(C68&lt;&gt;"",VLOOKUP(C68,Z5:AA11,2,0),"Não Consta")</f>
        <v>Não Consta</v>
      </c>
      <c r="E68" s="53"/>
      <c r="F68" s="49"/>
      <c r="G68" s="49"/>
      <c r="H68" s="52"/>
      <c r="I68" s="74"/>
      <c r="J68" s="50"/>
      <c r="K68" s="53"/>
      <c r="L68" s="46" t="str">
        <f>IF(K68&lt;&gt;"",VLOOKUP(K68,AC5:AD11,2,0),"Não Consta")</f>
        <v>Não Consta</v>
      </c>
      <c r="M68" s="53"/>
      <c r="N68" s="49"/>
      <c r="O68" s="49"/>
      <c r="P68" s="52"/>
      <c r="Q68" s="74"/>
      <c r="R68" s="50"/>
      <c r="S68" s="53"/>
      <c r="T68" s="46" t="str">
        <f>IF(S68&lt;&gt;"",VLOOKUP(S68,AF5:AG11,2,0),"Não Consta")</f>
        <v>Não Consta</v>
      </c>
      <c r="U68" s="53"/>
      <c r="V68" s="49"/>
      <c r="W68" s="49"/>
      <c r="X68" s="51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81"/>
      <c r="BJ68" s="18"/>
    </row>
    <row r="69" spans="1:62" ht="15.75" x14ac:dyDescent="0.25">
      <c r="A69" s="89"/>
      <c r="B69" s="50"/>
      <c r="C69" s="53"/>
      <c r="D69" s="46" t="str">
        <f>IF(C69&lt;&gt;"",VLOOKUP(C69,Z5:AA11,2,0),"Não Consta")</f>
        <v>Não Consta</v>
      </c>
      <c r="E69" s="53"/>
      <c r="F69" s="49"/>
      <c r="G69" s="49"/>
      <c r="H69" s="52"/>
      <c r="I69" s="74"/>
      <c r="J69" s="50"/>
      <c r="K69" s="53"/>
      <c r="L69" s="46" t="str">
        <f>IF(K69&lt;&gt;"",VLOOKUP(K69,AC5:AD11,2,0),"Não Consta")</f>
        <v>Não Consta</v>
      </c>
      <c r="M69" s="53"/>
      <c r="N69" s="49"/>
      <c r="O69" s="49"/>
      <c r="P69" s="52"/>
      <c r="Q69" s="74"/>
      <c r="R69" s="50"/>
      <c r="S69" s="53"/>
      <c r="T69" s="46" t="str">
        <f>IF(S69&lt;&gt;"",VLOOKUP(S69,AF5:AG11,2,0),"Não Consta")</f>
        <v>Não Consta</v>
      </c>
      <c r="U69" s="53"/>
      <c r="V69" s="49"/>
      <c r="W69" s="49"/>
      <c r="X69" s="51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81"/>
      <c r="BJ69" s="18"/>
    </row>
    <row r="70" spans="1:62" ht="15.75" x14ac:dyDescent="0.25">
      <c r="A70" s="89"/>
      <c r="B70" s="50"/>
      <c r="C70" s="53"/>
      <c r="D70" s="46" t="str">
        <f>IF(C70&lt;&gt;"",VLOOKUP(C70,Z5:AA11,2,0),"Não Consta")</f>
        <v>Não Consta</v>
      </c>
      <c r="E70" s="53"/>
      <c r="F70" s="49"/>
      <c r="G70" s="49"/>
      <c r="H70" s="52"/>
      <c r="I70" s="74"/>
      <c r="J70" s="50"/>
      <c r="K70" s="53"/>
      <c r="L70" s="46" t="str">
        <f>IF(K70&lt;&gt;"",VLOOKUP(K70,AC5:AD11,2,0),"Não Consta")</f>
        <v>Não Consta</v>
      </c>
      <c r="M70" s="53"/>
      <c r="N70" s="49"/>
      <c r="O70" s="49"/>
      <c r="P70" s="52"/>
      <c r="Q70" s="74"/>
      <c r="R70" s="50"/>
      <c r="S70" s="53"/>
      <c r="T70" s="46" t="str">
        <f>IF(S70&lt;&gt;"",VLOOKUP(S70,AF5:AG11,2,0),"Não Consta")</f>
        <v>Não Consta</v>
      </c>
      <c r="U70" s="53"/>
      <c r="V70" s="49"/>
      <c r="W70" s="49"/>
      <c r="X70" s="51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81"/>
      <c r="BJ70" s="18"/>
    </row>
    <row r="71" spans="1:62" ht="15.75" x14ac:dyDescent="0.25">
      <c r="A71" s="89"/>
      <c r="B71" s="50"/>
      <c r="C71" s="53"/>
      <c r="D71" s="46" t="str">
        <f>IF(C71&lt;&gt;"",VLOOKUP(C71,Z5:AA11,2,0),"Não Consta")</f>
        <v>Não Consta</v>
      </c>
      <c r="E71" s="53"/>
      <c r="F71" s="49"/>
      <c r="G71" s="49"/>
      <c r="H71" s="52"/>
      <c r="I71" s="74"/>
      <c r="J71" s="50"/>
      <c r="K71" s="53"/>
      <c r="L71" s="46" t="str">
        <f>IF(K71&lt;&gt;"",VLOOKUP(K71,AC5:AD11,2,0),"Não Consta")</f>
        <v>Não Consta</v>
      </c>
      <c r="M71" s="53"/>
      <c r="N71" s="49"/>
      <c r="O71" s="49"/>
      <c r="P71" s="51"/>
      <c r="Q71" s="74"/>
      <c r="R71" s="50"/>
      <c r="S71" s="53"/>
      <c r="T71" s="46" t="str">
        <f>IF(S71&lt;&gt;"",VLOOKUP(S71,AF5:AG11,2,0),"Não Consta")</f>
        <v>Não Consta</v>
      </c>
      <c r="U71" s="53"/>
      <c r="V71" s="49"/>
      <c r="W71" s="49"/>
      <c r="X71" s="51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81"/>
      <c r="BJ71" s="18"/>
    </row>
    <row r="72" spans="1:62" ht="15.75" x14ac:dyDescent="0.25">
      <c r="A72" s="89"/>
      <c r="B72" s="50"/>
      <c r="C72" s="53"/>
      <c r="D72" s="46" t="str">
        <f>IF(C72&lt;&gt;"",VLOOKUP(C72,Z5:AA11,2,0),"Não Consta")</f>
        <v>Não Consta</v>
      </c>
      <c r="E72" s="53"/>
      <c r="F72" s="49"/>
      <c r="G72" s="49"/>
      <c r="H72" s="52"/>
      <c r="I72" s="74"/>
      <c r="J72" s="50"/>
      <c r="K72" s="53"/>
      <c r="L72" s="46" t="str">
        <f>IF(K72&lt;&gt;"",VLOOKUP(K72,AC5:AD11,2,0),"Não Consta")</f>
        <v>Não Consta</v>
      </c>
      <c r="M72" s="53"/>
      <c r="N72" s="49"/>
      <c r="O72" s="49"/>
      <c r="P72" s="51"/>
      <c r="Q72" s="74"/>
      <c r="R72" s="50"/>
      <c r="S72" s="53"/>
      <c r="T72" s="46" t="str">
        <f>IF(S72&lt;&gt;"",VLOOKUP(S72,AF5:AG11,2,0),"Não Consta")</f>
        <v>Não Consta</v>
      </c>
      <c r="U72" s="53"/>
      <c r="V72" s="49"/>
      <c r="W72" s="49"/>
      <c r="X72" s="51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81"/>
      <c r="BJ72" s="18"/>
    </row>
    <row r="73" spans="1:62" ht="15.75" x14ac:dyDescent="0.25">
      <c r="A73" s="89"/>
      <c r="B73" s="50"/>
      <c r="C73" s="53"/>
      <c r="D73" s="46" t="str">
        <f>IF(C73&lt;&gt;"",VLOOKUP(C73,Z5:AA11,2,0),"Não Consta")</f>
        <v>Não Consta</v>
      </c>
      <c r="E73" s="53"/>
      <c r="F73" s="49"/>
      <c r="G73" s="49"/>
      <c r="H73" s="52"/>
      <c r="I73" s="74"/>
      <c r="J73" s="50"/>
      <c r="K73" s="53"/>
      <c r="L73" s="46" t="str">
        <f>IF(K73&lt;&gt;"",VLOOKUP(K73,AC5:AD11,2,0),"Não Consta")</f>
        <v>Não Consta</v>
      </c>
      <c r="M73" s="53"/>
      <c r="N73" s="49"/>
      <c r="O73" s="49"/>
      <c r="P73" s="51"/>
      <c r="Q73" s="74"/>
      <c r="R73" s="50"/>
      <c r="S73" s="53"/>
      <c r="T73" s="46" t="str">
        <f>IF(S73&lt;&gt;"",VLOOKUP(S73,AF5:AG11,2,0),"Não Consta")</f>
        <v>Não Consta</v>
      </c>
      <c r="U73" s="53"/>
      <c r="V73" s="49"/>
      <c r="W73" s="49"/>
      <c r="X73" s="51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81"/>
      <c r="BJ73" s="18"/>
    </row>
    <row r="74" spans="1:62" ht="15.75" x14ac:dyDescent="0.25">
      <c r="A74" s="89"/>
      <c r="B74" s="50"/>
      <c r="C74" s="53"/>
      <c r="D74" s="46" t="str">
        <f>IF(C74&lt;&gt;"",VLOOKUP(C74,Z5:AA11,2,0),"Não Consta")</f>
        <v>Não Consta</v>
      </c>
      <c r="E74" s="53"/>
      <c r="F74" s="49"/>
      <c r="G74" s="49"/>
      <c r="H74" s="52"/>
      <c r="I74" s="74"/>
      <c r="J74" s="50"/>
      <c r="K74" s="53"/>
      <c r="L74" s="46" t="str">
        <f>IF(K74&lt;&gt;"",VLOOKUP(K74,AC5:AD11,2,0),"Não Consta")</f>
        <v>Não Consta</v>
      </c>
      <c r="M74" s="53"/>
      <c r="N74" s="49"/>
      <c r="O74" s="49"/>
      <c r="P74" s="51"/>
      <c r="Q74" s="74"/>
      <c r="R74" s="50"/>
      <c r="S74" s="53"/>
      <c r="T74" s="46" t="str">
        <f>IF(S74&lt;&gt;"",VLOOKUP(S74,AF5:AG11,2,0),"Não Consta")</f>
        <v>Não Consta</v>
      </c>
      <c r="U74" s="53"/>
      <c r="V74" s="49"/>
      <c r="W74" s="49"/>
      <c r="X74" s="51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81"/>
      <c r="BJ74" s="18"/>
    </row>
    <row r="75" spans="1:62" x14ac:dyDescent="0.25">
      <c r="A75" s="91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7"/>
      <c r="BJ75" s="18"/>
    </row>
    <row r="76" spans="1:62" x14ac:dyDescent="0.25">
      <c r="A76" s="18"/>
      <c r="B76" s="18"/>
      <c r="C76" s="18"/>
      <c r="D76" s="18"/>
      <c r="E76" s="18"/>
      <c r="F76" s="27"/>
      <c r="G76" s="27"/>
      <c r="H76" s="27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</row>
    <row r="77" spans="1:62" x14ac:dyDescent="0.25">
      <c r="A77" s="18"/>
      <c r="C77" s="18"/>
      <c r="D77" s="18"/>
      <c r="E77" s="18"/>
      <c r="F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</row>
    <row r="78" spans="1:62" x14ac:dyDescent="0.25">
      <c r="A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AC78" s="18"/>
      <c r="AD78" s="18"/>
      <c r="AE78" s="18"/>
      <c r="AF78" s="18"/>
      <c r="AG78" s="18"/>
      <c r="AH78" s="18"/>
    </row>
    <row r="79" spans="1:62" x14ac:dyDescent="0.25">
      <c r="A79" s="18"/>
      <c r="C79" s="18"/>
      <c r="D79" s="18"/>
      <c r="E79" s="18"/>
      <c r="F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</row>
    <row r="80" spans="1:62" x14ac:dyDescent="0.25">
      <c r="A80" s="18"/>
      <c r="C80" s="18"/>
      <c r="D80" s="18"/>
      <c r="E80" s="18"/>
      <c r="F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</row>
    <row r="81" spans="1:34" x14ac:dyDescent="0.25">
      <c r="A81" s="18"/>
      <c r="C81" s="18"/>
      <c r="D81" s="18"/>
      <c r="E81" s="18"/>
      <c r="F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</row>
    <row r="82" spans="1:34" x14ac:dyDescent="0.25">
      <c r="A82" s="18"/>
      <c r="C82" s="18"/>
      <c r="D82" s="18"/>
      <c r="E82" s="18"/>
      <c r="F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</row>
    <row r="83" spans="1:34" x14ac:dyDescent="0.25">
      <c r="A83" s="18"/>
      <c r="C83" s="18"/>
      <c r="D83" s="18"/>
      <c r="E83" s="18"/>
      <c r="F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</row>
    <row r="84" spans="1:34" x14ac:dyDescent="0.25">
      <c r="A84" s="18"/>
      <c r="C84" s="18"/>
      <c r="D84" s="18"/>
      <c r="E84" s="18"/>
      <c r="F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</row>
    <row r="85" spans="1:34" x14ac:dyDescent="0.25">
      <c r="A85" s="18"/>
      <c r="C85" s="18"/>
      <c r="D85" s="18"/>
      <c r="E85" s="18"/>
      <c r="F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</row>
    <row r="86" spans="1:34" x14ac:dyDescent="0.25">
      <c r="A86" s="18"/>
      <c r="C86" s="18"/>
      <c r="D86" s="18"/>
      <c r="E86" s="18"/>
      <c r="F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</row>
    <row r="87" spans="1:34" x14ac:dyDescent="0.25">
      <c r="A87" s="18"/>
      <c r="C87" s="18"/>
      <c r="D87" s="18"/>
      <c r="E87" s="18"/>
      <c r="F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</row>
    <row r="88" spans="1:34" x14ac:dyDescent="0.25">
      <c r="A88" s="18"/>
      <c r="C88" s="18"/>
      <c r="D88" s="18"/>
      <c r="E88" s="18"/>
      <c r="F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</row>
    <row r="89" spans="1:34" x14ac:dyDescent="0.25">
      <c r="A89" s="18"/>
      <c r="C89" s="18"/>
      <c r="D89" s="18"/>
      <c r="E89" s="18"/>
      <c r="F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</row>
    <row r="90" spans="1:34" x14ac:dyDescent="0.25">
      <c r="A90" s="18"/>
      <c r="C90" s="18"/>
      <c r="D90" s="18"/>
      <c r="E90" s="18"/>
      <c r="F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34" x14ac:dyDescent="0.25">
      <c r="A91" s="18"/>
      <c r="C91" s="18"/>
      <c r="D91" s="18"/>
      <c r="E91" s="18"/>
      <c r="F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</row>
    <row r="92" spans="1:34" x14ac:dyDescent="0.25">
      <c r="A92" s="18"/>
      <c r="C92" s="18"/>
      <c r="D92" s="18"/>
      <c r="E92" s="18"/>
      <c r="F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</row>
    <row r="93" spans="1:34" x14ac:dyDescent="0.25">
      <c r="A93" s="18"/>
      <c r="C93" s="18"/>
      <c r="D93" s="18"/>
      <c r="E93" s="18"/>
      <c r="F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</row>
    <row r="94" spans="1:34" x14ac:dyDescent="0.25">
      <c r="A94" s="18"/>
      <c r="C94" s="18"/>
      <c r="D94" s="18"/>
      <c r="E94" s="18"/>
      <c r="F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</row>
    <row r="95" spans="1:34" x14ac:dyDescent="0.25">
      <c r="A95" s="18"/>
      <c r="C95" s="18"/>
      <c r="D95" s="18"/>
      <c r="E95" s="18"/>
      <c r="F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</row>
    <row r="96" spans="1:34" x14ac:dyDescent="0.25">
      <c r="A96" s="18"/>
      <c r="C96" s="18"/>
      <c r="D96" s="18"/>
      <c r="E96" s="18"/>
      <c r="F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</row>
    <row r="97" spans="1:34" x14ac:dyDescent="0.25">
      <c r="A97" s="18"/>
      <c r="C97" s="18"/>
      <c r="D97" s="18"/>
      <c r="E97" s="18"/>
      <c r="F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</row>
    <row r="98" spans="1:34" x14ac:dyDescent="0.25">
      <c r="A98" s="18"/>
      <c r="C98" s="18"/>
      <c r="D98" s="18"/>
      <c r="E98" s="18"/>
      <c r="F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</row>
    <row r="99" spans="1:34" x14ac:dyDescent="0.25">
      <c r="A99" s="18"/>
      <c r="C99" s="18"/>
      <c r="D99" s="18"/>
      <c r="E99" s="18"/>
      <c r="F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</row>
    <row r="100" spans="1:34" x14ac:dyDescent="0.25">
      <c r="A100" s="18"/>
      <c r="C100" s="18"/>
      <c r="D100" s="18"/>
      <c r="E100" s="18"/>
      <c r="F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</row>
    <row r="101" spans="1:34" x14ac:dyDescent="0.25">
      <c r="A101" s="18"/>
      <c r="C101" s="18"/>
      <c r="D101" s="18"/>
      <c r="E101" s="18"/>
      <c r="F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</row>
    <row r="102" spans="1:34" x14ac:dyDescent="0.25">
      <c r="A102" s="18"/>
      <c r="C102" s="18"/>
      <c r="D102" s="18"/>
      <c r="E102" s="18"/>
      <c r="F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</row>
    <row r="103" spans="1:34" x14ac:dyDescent="0.25">
      <c r="A103" s="18"/>
      <c r="C103" s="18"/>
      <c r="D103" s="18"/>
      <c r="E103" s="18"/>
      <c r="F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</row>
    <row r="104" spans="1:34" x14ac:dyDescent="0.25">
      <c r="A104" s="18"/>
      <c r="C104" s="18"/>
      <c r="D104" s="18"/>
      <c r="E104" s="18"/>
      <c r="F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</row>
    <row r="105" spans="1:34" x14ac:dyDescent="0.25">
      <c r="A105" s="18"/>
      <c r="C105" s="18"/>
      <c r="D105" s="18"/>
      <c r="E105" s="18"/>
      <c r="F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</row>
    <row r="106" spans="1:34" x14ac:dyDescent="0.25">
      <c r="A106" s="18"/>
      <c r="C106" s="18"/>
      <c r="D106" s="18"/>
      <c r="E106" s="18"/>
      <c r="F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</row>
    <row r="107" spans="1:34" x14ac:dyDescent="0.25">
      <c r="A107" s="18"/>
      <c r="C107" s="18"/>
      <c r="D107" s="18"/>
      <c r="E107" s="18"/>
      <c r="F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</row>
    <row r="108" spans="1:34" x14ac:dyDescent="0.25">
      <c r="A108" s="18"/>
      <c r="C108" s="18"/>
      <c r="D108" s="18"/>
      <c r="E108" s="18"/>
      <c r="F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</row>
    <row r="109" spans="1:34" x14ac:dyDescent="0.25">
      <c r="A109" s="18"/>
      <c r="C109" s="18"/>
      <c r="D109" s="18"/>
      <c r="E109" s="18"/>
      <c r="F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</row>
    <row r="110" spans="1:34" x14ac:dyDescent="0.25">
      <c r="A110" s="18"/>
      <c r="C110" s="18"/>
      <c r="D110" s="18"/>
      <c r="E110" s="18"/>
      <c r="F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</row>
    <row r="111" spans="1:34" x14ac:dyDescent="0.25">
      <c r="A111" s="18"/>
      <c r="C111" s="18"/>
      <c r="D111" s="18"/>
      <c r="E111" s="18"/>
      <c r="F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</row>
    <row r="112" spans="1:34" x14ac:dyDescent="0.25">
      <c r="A112" s="18"/>
      <c r="C112" s="18"/>
      <c r="D112" s="18"/>
      <c r="E112" s="18"/>
      <c r="F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</row>
    <row r="113" spans="1:34" x14ac:dyDescent="0.25">
      <c r="A113" s="18"/>
      <c r="C113" s="18"/>
      <c r="D113" s="18"/>
      <c r="E113" s="18"/>
      <c r="F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</row>
    <row r="114" spans="1:34" x14ac:dyDescent="0.25">
      <c r="A114" s="18"/>
      <c r="C114" s="18"/>
      <c r="D114" s="18"/>
      <c r="E114" s="18"/>
      <c r="F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</row>
    <row r="115" spans="1:34" x14ac:dyDescent="0.25">
      <c r="A115" s="18"/>
      <c r="C115" s="18"/>
      <c r="D115" s="18"/>
      <c r="E115" s="18"/>
      <c r="F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</row>
    <row r="116" spans="1:34" x14ac:dyDescent="0.25">
      <c r="A116" s="18"/>
      <c r="C116" s="18"/>
      <c r="D116" s="18"/>
      <c r="E116" s="18"/>
      <c r="F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</row>
    <row r="117" spans="1:34" x14ac:dyDescent="0.25">
      <c r="A117" s="18"/>
      <c r="C117" s="18"/>
      <c r="D117" s="18"/>
      <c r="E117" s="18"/>
      <c r="F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</row>
    <row r="118" spans="1:34" x14ac:dyDescent="0.25">
      <c r="A118" s="18"/>
      <c r="C118" s="18"/>
      <c r="D118" s="18"/>
      <c r="E118" s="18"/>
      <c r="F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</row>
    <row r="119" spans="1:34" x14ac:dyDescent="0.25">
      <c r="A119" s="18"/>
      <c r="C119" s="18"/>
      <c r="D119" s="18"/>
      <c r="E119" s="18"/>
      <c r="F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</row>
    <row r="120" spans="1:34" x14ac:dyDescent="0.25">
      <c r="A120" s="18"/>
      <c r="C120" s="18"/>
      <c r="D120" s="18"/>
      <c r="E120" s="18"/>
      <c r="F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</row>
    <row r="121" spans="1:34" x14ac:dyDescent="0.25">
      <c r="A121" s="18"/>
      <c r="C121" s="18"/>
      <c r="D121" s="18"/>
      <c r="E121" s="18"/>
      <c r="F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</row>
    <row r="122" spans="1:34" x14ac:dyDescent="0.25">
      <c r="A122" s="18"/>
      <c r="C122" s="18"/>
      <c r="D122" s="18"/>
      <c r="E122" s="18"/>
      <c r="F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</row>
    <row r="123" spans="1:34" x14ac:dyDescent="0.25">
      <c r="A123" s="18"/>
      <c r="C123" s="18"/>
      <c r="D123" s="18"/>
      <c r="E123" s="18"/>
      <c r="F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</row>
    <row r="124" spans="1:34" x14ac:dyDescent="0.25">
      <c r="A124" s="18"/>
      <c r="C124" s="18"/>
      <c r="D124" s="18"/>
      <c r="E124" s="18"/>
      <c r="F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</row>
    <row r="125" spans="1:34" x14ac:dyDescent="0.25">
      <c r="A125" s="18"/>
      <c r="C125" s="18"/>
      <c r="D125" s="18"/>
      <c r="E125" s="18"/>
      <c r="F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</row>
    <row r="126" spans="1:34" x14ac:dyDescent="0.25">
      <c r="A126" s="18"/>
      <c r="C126" s="18"/>
      <c r="D126" s="18"/>
      <c r="E126" s="18"/>
      <c r="F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</row>
    <row r="127" spans="1:34" x14ac:dyDescent="0.25">
      <c r="A127" s="18"/>
      <c r="C127" s="18"/>
      <c r="D127" s="18"/>
      <c r="E127" s="18"/>
      <c r="F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</row>
    <row r="128" spans="1:34" x14ac:dyDescent="0.25">
      <c r="A128" s="18"/>
      <c r="C128" s="18"/>
      <c r="D128" s="18"/>
      <c r="E128" s="18"/>
      <c r="F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</row>
    <row r="129" spans="1:34" x14ac:dyDescent="0.25">
      <c r="A129" s="18"/>
      <c r="C129" s="18"/>
      <c r="D129" s="18"/>
      <c r="E129" s="18"/>
      <c r="F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</row>
    <row r="130" spans="1:34" x14ac:dyDescent="0.25">
      <c r="A130" s="18"/>
      <c r="C130" s="18"/>
      <c r="D130" s="18"/>
      <c r="E130" s="18"/>
      <c r="F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</row>
    <row r="131" spans="1:34" x14ac:dyDescent="0.25">
      <c r="A131" s="18"/>
      <c r="C131" s="18"/>
      <c r="D131" s="18"/>
      <c r="E131" s="18"/>
      <c r="F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</row>
    <row r="132" spans="1:34" x14ac:dyDescent="0.25">
      <c r="A132" s="18"/>
      <c r="C132" s="18"/>
      <c r="D132" s="18"/>
      <c r="E132" s="18"/>
      <c r="F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</row>
    <row r="133" spans="1:34" x14ac:dyDescent="0.25">
      <c r="A133" s="18"/>
      <c r="C133" s="18"/>
      <c r="D133" s="18"/>
      <c r="E133" s="18"/>
      <c r="F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</row>
    <row r="134" spans="1:34" x14ac:dyDescent="0.25">
      <c r="A134" s="18"/>
      <c r="C134" s="18"/>
      <c r="D134" s="18"/>
      <c r="E134" s="18"/>
      <c r="F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</row>
    <row r="135" spans="1:34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</row>
    <row r="136" spans="1:34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</row>
    <row r="137" spans="1:34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</row>
    <row r="138" spans="1:34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</row>
    <row r="139" spans="1:34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</row>
    <row r="140" spans="1:34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</row>
    <row r="141" spans="1:34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</row>
    <row r="142" spans="1:34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</row>
    <row r="143" spans="1:34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</row>
    <row r="144" spans="1:34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</row>
    <row r="145" spans="1:34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</row>
    <row r="146" spans="1:34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</row>
    <row r="147" spans="1:34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</row>
    <row r="148" spans="1:34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</row>
    <row r="149" spans="1:34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</row>
    <row r="150" spans="1:34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</row>
    <row r="151" spans="1:34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</row>
    <row r="152" spans="1:34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</row>
    <row r="153" spans="1:34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</row>
    <row r="154" spans="1:34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</row>
    <row r="155" spans="1:34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</row>
    <row r="156" spans="1:34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</row>
    <row r="157" spans="1:34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</row>
    <row r="158" spans="1:34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</row>
    <row r="159" spans="1:34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</row>
    <row r="160" spans="1:34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</row>
    <row r="161" spans="1:34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</row>
    <row r="162" spans="1:34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</row>
    <row r="163" spans="1:34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</row>
    <row r="164" spans="1:34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</row>
    <row r="165" spans="1:34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</row>
    <row r="166" spans="1:34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</row>
    <row r="167" spans="1:34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</row>
    <row r="168" spans="1:34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</row>
    <row r="169" spans="1:34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</row>
    <row r="170" spans="1:34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</row>
  </sheetData>
  <sheetProtection algorithmName="SHA-512" hashValue="/07CVeFCohY0D9sZsB8SbrN6ONzZmHcv2nlqwV1ANupQ5oRk6Qm8jBLq8dixQf0aQJWBTrsNS/73fcQVDN8HMQ==" saltValue="w3gZUdpk8v1ci57UvzmEjQ==" spinCount="100000" sheet="1" objects="1" scenarios="1"/>
  <mergeCells count="20">
    <mergeCell ref="AT2:AU2"/>
    <mergeCell ref="AT3:AU3"/>
    <mergeCell ref="AN2:AO2"/>
    <mergeCell ref="AN3:AO3"/>
    <mergeCell ref="AQ2:AR2"/>
    <mergeCell ref="AQ3:AR3"/>
    <mergeCell ref="AK2:AL2"/>
    <mergeCell ref="AK3:AL3"/>
    <mergeCell ref="C3:H3"/>
    <mergeCell ref="S3:X3"/>
    <mergeCell ref="K3:P3"/>
    <mergeCell ref="AF3:AG3"/>
    <mergeCell ref="AF2:AG2"/>
    <mergeCell ref="AC2:AD2"/>
    <mergeCell ref="Z2:AA2"/>
    <mergeCell ref="AC3:AD3"/>
    <mergeCell ref="B2:H2"/>
    <mergeCell ref="Z3:AA3"/>
    <mergeCell ref="R2:X2"/>
    <mergeCell ref="J2:P2"/>
  </mergeCells>
  <dataValidations count="5">
    <dataValidation type="list" allowBlank="1" showInputMessage="1" showErrorMessage="1" sqref="M5:M74 U5:U74 E5:E74">
      <formula1>$AF$32:$AF$34</formula1>
    </dataValidation>
    <dataValidation type="list" allowBlank="1" showInputMessage="1" showErrorMessage="1" sqref="C5:C74">
      <formula1>$Z$5:$Z$11</formula1>
    </dataValidation>
    <dataValidation type="list" allowBlank="1" showInputMessage="1" showErrorMessage="1" sqref="K5:K74">
      <formula1>$AC$5:$AC$11</formula1>
    </dataValidation>
    <dataValidation type="list" allowBlank="1" showInputMessage="1" showErrorMessage="1" sqref="AA5:AA11 AD5:AD11 AG5:AG11">
      <formula1>$AF$27:$AF$28</formula1>
    </dataValidation>
    <dataValidation type="list" allowBlank="1" showInputMessage="1" showErrorMessage="1" sqref="S5:S74">
      <formula1>$AF$5:$AF$11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Normal="100" workbookViewId="0">
      <selection activeCell="B16" sqref="B16"/>
    </sheetView>
  </sheetViews>
  <sheetFormatPr defaultRowHeight="15" x14ac:dyDescent="0.25"/>
  <cols>
    <col min="2" max="2" width="24.140625" bestFit="1" customWidth="1"/>
    <col min="4" max="4" width="6.28515625" bestFit="1" customWidth="1"/>
  </cols>
  <sheetData>
    <row r="1" spans="1:5" x14ac:dyDescent="0.25">
      <c r="A1" s="16"/>
      <c r="B1" s="9"/>
      <c r="C1" s="9"/>
      <c r="D1" s="9"/>
      <c r="E1" s="10"/>
    </row>
    <row r="2" spans="1:5" ht="15.75" x14ac:dyDescent="0.25">
      <c r="A2" s="17"/>
      <c r="B2" s="57" t="s">
        <v>33</v>
      </c>
      <c r="C2" s="57" t="s">
        <v>20</v>
      </c>
      <c r="D2" s="57" t="s">
        <v>21</v>
      </c>
      <c r="E2" s="12"/>
    </row>
    <row r="3" spans="1:5" ht="15.75" x14ac:dyDescent="0.25">
      <c r="A3" s="17"/>
      <c r="B3" s="50" t="s">
        <v>23</v>
      </c>
      <c r="C3" s="49">
        <v>48</v>
      </c>
      <c r="D3" s="47">
        <v>0.03</v>
      </c>
      <c r="E3" s="12"/>
    </row>
    <row r="4" spans="1:5" ht="15.75" x14ac:dyDescent="0.25">
      <c r="A4" s="17"/>
      <c r="B4" s="50" t="s">
        <v>32</v>
      </c>
      <c r="C4" s="49">
        <v>48</v>
      </c>
      <c r="D4" s="47">
        <v>0.01</v>
      </c>
      <c r="E4" s="12"/>
    </row>
    <row r="5" spans="1:5" ht="15.75" x14ac:dyDescent="0.25">
      <c r="A5" s="17"/>
      <c r="B5" s="50" t="s">
        <v>30</v>
      </c>
      <c r="C5" s="49">
        <v>45</v>
      </c>
      <c r="D5" s="47">
        <v>0.03</v>
      </c>
      <c r="E5" s="12"/>
    </row>
    <row r="6" spans="1:5" ht="15.75" x14ac:dyDescent="0.25">
      <c r="A6" s="17"/>
      <c r="B6" s="50" t="s">
        <v>29</v>
      </c>
      <c r="C6" s="49">
        <v>48</v>
      </c>
      <c r="D6" s="47">
        <v>0.01</v>
      </c>
      <c r="E6" s="12"/>
    </row>
    <row r="7" spans="1:5" ht="15.75" x14ac:dyDescent="0.25">
      <c r="A7" s="17"/>
      <c r="B7" s="50" t="s">
        <v>26</v>
      </c>
      <c r="C7" s="49">
        <v>48</v>
      </c>
      <c r="D7" s="47">
        <v>4.0000000000000001E-3</v>
      </c>
      <c r="E7" s="12"/>
    </row>
    <row r="8" spans="1:5" ht="15.75" x14ac:dyDescent="0.25">
      <c r="A8" s="17"/>
      <c r="B8" s="50" t="s">
        <v>31</v>
      </c>
      <c r="C8" s="49">
        <v>48</v>
      </c>
      <c r="D8" s="47">
        <v>2E-3</v>
      </c>
      <c r="E8" s="12"/>
    </row>
    <row r="9" spans="1:5" ht="15.75" x14ac:dyDescent="0.25">
      <c r="A9" s="17"/>
      <c r="B9" s="50" t="s">
        <v>25</v>
      </c>
      <c r="C9" s="49">
        <v>48</v>
      </c>
      <c r="D9" s="47">
        <v>1E-3</v>
      </c>
      <c r="E9" s="12"/>
    </row>
    <row r="10" spans="1:5" x14ac:dyDescent="0.25">
      <c r="A10" s="15"/>
      <c r="B10" s="13"/>
      <c r="C10" s="13"/>
      <c r="D10" s="13"/>
      <c r="E10" s="14"/>
    </row>
  </sheetData>
  <sheetProtection algorithmName="SHA-512" hashValue="T63XGpQBZkwFQAAkFbM8rRsV9eUEc4tosK9noJonU69Zld00lhx1GKxweDoVUvyhVLaxcaDmLUoLAzeza/xrtQ==" saltValue="ktK4lknK2YYxqGeRBOBc8g==" spinCount="100000" sheet="1" objects="1" scenarios="1"/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60"/>
  <sheetViews>
    <sheetView topLeftCell="AP7" zoomScale="80" zoomScaleNormal="80" workbookViewId="0">
      <selection activeCell="BD22" sqref="BD22"/>
    </sheetView>
  </sheetViews>
  <sheetFormatPr defaultRowHeight="15" x14ac:dyDescent="0.25"/>
  <cols>
    <col min="2" max="2" width="54.7109375" customWidth="1"/>
    <col min="3" max="3" width="19.42578125" bestFit="1" customWidth="1"/>
    <col min="4" max="4" width="12.5703125" bestFit="1" customWidth="1"/>
    <col min="5" max="5" width="10.5703125" bestFit="1" customWidth="1"/>
    <col min="6" max="6" width="12.5703125" bestFit="1" customWidth="1"/>
    <col min="7" max="7" width="22.85546875" bestFit="1" customWidth="1"/>
    <col min="8" max="8" width="5.28515625" bestFit="1" customWidth="1"/>
    <col min="9" max="10" width="16.28515625" bestFit="1" customWidth="1"/>
    <col min="12" max="12" width="54.7109375" customWidth="1"/>
    <col min="13" max="13" width="12.140625" bestFit="1" customWidth="1"/>
    <col min="14" max="14" width="11.7109375" bestFit="1" customWidth="1"/>
    <col min="15" max="15" width="8.28515625" bestFit="1" customWidth="1"/>
    <col min="16" max="16" width="12.5703125" bestFit="1" customWidth="1"/>
    <col min="17" max="17" width="12.42578125" bestFit="1" customWidth="1"/>
    <col min="18" max="18" width="6" customWidth="1"/>
    <col min="19" max="20" width="19.28515625" bestFit="1" customWidth="1"/>
    <col min="22" max="22" width="54.7109375" customWidth="1"/>
    <col min="23" max="23" width="13" bestFit="1" customWidth="1"/>
    <col min="24" max="24" width="12.42578125" bestFit="1" customWidth="1"/>
    <col min="25" max="25" width="10.5703125" bestFit="1" customWidth="1"/>
    <col min="26" max="26" width="15.28515625" bestFit="1" customWidth="1"/>
    <col min="27" max="27" width="12.42578125" bestFit="1" customWidth="1"/>
    <col min="28" max="28" width="6" customWidth="1"/>
    <col min="29" max="30" width="28.7109375" bestFit="1" customWidth="1"/>
    <col min="32" max="32" width="18.28515625" bestFit="1" customWidth="1"/>
    <col min="33" max="33" width="24.42578125" bestFit="1" customWidth="1"/>
    <col min="34" max="34" width="5.42578125" bestFit="1" customWidth="1"/>
    <col min="35" max="35" width="7" bestFit="1" customWidth="1"/>
    <col min="36" max="36" width="6.85546875" bestFit="1" customWidth="1"/>
    <col min="37" max="38" width="15.140625" bestFit="1" customWidth="1"/>
    <col min="39" max="39" width="15.140625" customWidth="1"/>
    <col min="41" max="41" width="20" bestFit="1" customWidth="1"/>
    <col min="42" max="42" width="18.5703125" customWidth="1"/>
    <col min="43" max="43" width="3.85546875" customWidth="1"/>
    <col min="44" max="44" width="18.7109375" customWidth="1"/>
    <col min="45" max="45" width="3.85546875" customWidth="1"/>
    <col min="46" max="46" width="8.5703125" customWidth="1"/>
    <col min="47" max="47" width="3.7109375" customWidth="1"/>
    <col min="48" max="48" width="9.42578125" customWidth="1"/>
    <col min="49" max="49" width="4" customWidth="1"/>
    <col min="50" max="50" width="11.7109375" customWidth="1"/>
    <col min="51" max="51" width="4.42578125" bestFit="1" customWidth="1"/>
    <col min="52" max="52" width="11.140625" customWidth="1"/>
    <col min="53" max="53" width="4.42578125" bestFit="1" customWidth="1"/>
    <col min="54" max="54" width="9.140625" customWidth="1"/>
    <col min="55" max="55" width="3.7109375" customWidth="1"/>
    <col min="56" max="56" width="10.85546875" customWidth="1"/>
    <col min="57" max="57" width="3.7109375" customWidth="1"/>
    <col min="58" max="58" width="6" bestFit="1" customWidth="1"/>
    <col min="59" max="59" width="4.42578125" bestFit="1" customWidth="1"/>
    <col min="60" max="60" width="8.5703125" customWidth="1"/>
    <col min="61" max="61" width="4.42578125" bestFit="1" customWidth="1"/>
    <col min="62" max="62" width="7.85546875" bestFit="1" customWidth="1"/>
    <col min="63" max="63" width="13.7109375" bestFit="1" customWidth="1"/>
    <col min="64" max="64" width="20" bestFit="1" customWidth="1"/>
    <col min="65" max="65" width="16.7109375" bestFit="1" customWidth="1"/>
    <col min="66" max="66" width="17.42578125" bestFit="1" customWidth="1"/>
    <col min="67" max="67" width="38.85546875" bestFit="1" customWidth="1"/>
    <col min="69" max="69" width="8.85546875" bestFit="1" customWidth="1"/>
    <col min="70" max="70" width="19.140625" bestFit="1" customWidth="1"/>
    <col min="72" max="72" width="16.140625" bestFit="1" customWidth="1"/>
    <col min="73" max="73" width="7.7109375" bestFit="1" customWidth="1"/>
    <col min="74" max="74" width="11.28515625" bestFit="1" customWidth="1"/>
    <col min="75" max="75" width="28.7109375" bestFit="1" customWidth="1"/>
    <col min="76" max="76" width="6" bestFit="1" customWidth="1"/>
    <col min="77" max="77" width="7.7109375" bestFit="1" customWidth="1"/>
    <col min="78" max="78" width="33.5703125" customWidth="1"/>
    <col min="79" max="79" width="28.7109375" bestFit="1" customWidth="1"/>
  </cols>
  <sheetData>
    <row r="1" spans="1:82" x14ac:dyDescent="0.25">
      <c r="A1" s="88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6"/>
      <c r="CC1" s="7"/>
      <c r="CD1" s="7"/>
    </row>
    <row r="2" spans="1:82" ht="15.75" x14ac:dyDescent="0.25">
      <c r="A2" s="89"/>
      <c r="B2" s="156" t="str">
        <f>Empresas!Z3</f>
        <v>TECHNOGYM</v>
      </c>
      <c r="C2" s="157"/>
      <c r="D2" s="157"/>
      <c r="E2" s="157"/>
      <c r="F2" s="157"/>
      <c r="G2" s="157"/>
      <c r="H2" s="157"/>
      <c r="I2" s="157"/>
      <c r="J2" s="158"/>
      <c r="K2" s="74"/>
      <c r="L2" s="156" t="str">
        <f>Empresas!AC3</f>
        <v>LIFE FITNESS</v>
      </c>
      <c r="M2" s="157"/>
      <c r="N2" s="157"/>
      <c r="O2" s="157"/>
      <c r="P2" s="157"/>
      <c r="Q2" s="157"/>
      <c r="R2" s="157"/>
      <c r="S2" s="157"/>
      <c r="T2" s="158"/>
      <c r="U2" s="74"/>
      <c r="V2" s="156" t="str">
        <f>Empresas!AF3</f>
        <v>CYBEX</v>
      </c>
      <c r="W2" s="157"/>
      <c r="X2" s="157"/>
      <c r="Y2" s="157"/>
      <c r="Z2" s="157"/>
      <c r="AA2" s="157"/>
      <c r="AB2" s="157"/>
      <c r="AC2" s="157"/>
      <c r="AD2" s="158"/>
      <c r="AE2" s="92"/>
      <c r="AF2" s="153" t="s">
        <v>378</v>
      </c>
      <c r="AG2" s="153"/>
      <c r="AH2" s="153"/>
      <c r="AI2" s="153"/>
      <c r="AJ2" s="153"/>
      <c r="AK2" s="153"/>
      <c r="AL2" s="153"/>
      <c r="AM2" s="153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153" t="s">
        <v>142</v>
      </c>
      <c r="BR2" s="153"/>
      <c r="BS2" s="74"/>
      <c r="BT2" s="74"/>
      <c r="BU2" s="74"/>
      <c r="BV2" s="74"/>
      <c r="BW2" s="93"/>
      <c r="BX2" s="93"/>
      <c r="BY2" s="74"/>
      <c r="BZ2" s="74"/>
      <c r="CA2" s="74"/>
      <c r="CB2" s="81"/>
      <c r="CC2" s="7"/>
      <c r="CD2" s="7"/>
    </row>
    <row r="3" spans="1:82" ht="15.75" customHeight="1" x14ac:dyDescent="0.25">
      <c r="A3" s="89"/>
      <c r="B3" s="65" t="s">
        <v>2</v>
      </c>
      <c r="C3" s="65" t="s">
        <v>13</v>
      </c>
      <c r="D3" s="65" t="s">
        <v>14</v>
      </c>
      <c r="E3" s="65" t="s">
        <v>62</v>
      </c>
      <c r="F3" s="65" t="s">
        <v>28</v>
      </c>
      <c r="G3" s="65" t="s">
        <v>5</v>
      </c>
      <c r="H3" s="65" t="s">
        <v>6</v>
      </c>
      <c r="I3" s="65" t="s">
        <v>3</v>
      </c>
      <c r="J3" s="65" t="s">
        <v>7</v>
      </c>
      <c r="K3" s="74"/>
      <c r="L3" s="65" t="s">
        <v>2</v>
      </c>
      <c r="M3" s="65" t="s">
        <v>13</v>
      </c>
      <c r="N3" s="65" t="s">
        <v>14</v>
      </c>
      <c r="O3" s="65" t="s">
        <v>62</v>
      </c>
      <c r="P3" s="65" t="s">
        <v>28</v>
      </c>
      <c r="Q3" s="65" t="s">
        <v>5</v>
      </c>
      <c r="R3" s="65" t="s">
        <v>6</v>
      </c>
      <c r="S3" s="65" t="s">
        <v>3</v>
      </c>
      <c r="T3" s="65" t="s">
        <v>7</v>
      </c>
      <c r="U3" s="74"/>
      <c r="V3" s="65" t="s">
        <v>2</v>
      </c>
      <c r="W3" s="65" t="s">
        <v>13</v>
      </c>
      <c r="X3" s="65" t="s">
        <v>14</v>
      </c>
      <c r="Y3" s="65" t="s">
        <v>62</v>
      </c>
      <c r="Z3" s="65" t="s">
        <v>28</v>
      </c>
      <c r="AA3" s="65" t="s">
        <v>5</v>
      </c>
      <c r="AB3" s="65" t="s">
        <v>6</v>
      </c>
      <c r="AC3" s="65" t="s">
        <v>3</v>
      </c>
      <c r="AD3" s="65" t="s">
        <v>7</v>
      </c>
      <c r="AE3" s="92"/>
      <c r="AF3" s="65" t="s">
        <v>12</v>
      </c>
      <c r="AG3" s="65" t="s">
        <v>127</v>
      </c>
      <c r="AH3" s="65" t="s">
        <v>6</v>
      </c>
      <c r="AI3" s="65" t="s">
        <v>119</v>
      </c>
      <c r="AJ3" s="65" t="s">
        <v>9</v>
      </c>
      <c r="AK3" s="65" t="s">
        <v>274</v>
      </c>
      <c r="AL3" s="65" t="s">
        <v>126</v>
      </c>
      <c r="AM3" s="65" t="s">
        <v>125</v>
      </c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153" t="str">
        <f>IF(ISBLANK(Empresas!BD3),"-",(Empresas!BD3))</f>
        <v>-</v>
      </c>
      <c r="BR3" s="153"/>
      <c r="BS3" s="74"/>
      <c r="BT3" s="74"/>
      <c r="BU3" s="74"/>
      <c r="BV3" s="74"/>
      <c r="BW3" s="93"/>
      <c r="BX3" s="93"/>
      <c r="BY3" s="74"/>
      <c r="BZ3" s="74"/>
      <c r="CA3" s="74"/>
      <c r="CB3" s="81"/>
      <c r="CC3" s="7"/>
      <c r="CD3" s="7"/>
    </row>
    <row r="4" spans="1:82" ht="15.75" x14ac:dyDescent="0.25">
      <c r="A4" s="89"/>
      <c r="B4" s="54" t="s">
        <v>91</v>
      </c>
      <c r="C4" s="46" t="str">
        <f>IF(ISBLANK(VLOOKUP(B4,Empresas!B5:H74,2,0)),"Não Consta",VLOOKUP(B4,Empresas!B5:H74,2,0))</f>
        <v>Selection</v>
      </c>
      <c r="D4" s="46" t="str">
        <f>IF(ISBLANK(VLOOKUP(B4,Empresas!B4:H74,3,0)),"Não Consta",VLOOKUP(B4,Empresas!B4:H74,3,0))</f>
        <v>Profissional</v>
      </c>
      <c r="E4" s="46" t="str">
        <f>IF(ISBLANK(VLOOKUP(B4,Empresas!B5:H74,4,0)),"-",VLOOKUP(B4,Empresas!B5:H74,4,0))</f>
        <v>Força</v>
      </c>
      <c r="F4" s="46" t="str">
        <f>IF(ISBLANK(VLOOKUP(B4,Empresas!B5:H74,5,0)),"Não Consta",VLOOKUP(B4,Empresas!B5:H74,5,0))</f>
        <v>Não Consta</v>
      </c>
      <c r="G4" s="46" t="str">
        <f>IF(ISBLANK(VLOOKUP(B4,Empresas!B5:H74,6,0)),"Não Consta",VLOOKUP(B4,Empresas!B5:H74,6,0))</f>
        <v>M97000-ALVK</v>
      </c>
      <c r="H4" s="53">
        <v>1</v>
      </c>
      <c r="I4" s="94">
        <f>VLOOKUP(B4,Empresas!B5:H74,7,0)</f>
        <v>35588.46</v>
      </c>
      <c r="J4" s="94">
        <f t="shared" ref="J4:J30" si="0">I4*H4</f>
        <v>35588.46</v>
      </c>
      <c r="K4" s="74"/>
      <c r="L4" s="54" t="s">
        <v>186</v>
      </c>
      <c r="M4" s="46" t="str">
        <f>IF(ISBLANK(VLOOKUP(L4,Empresas!J5:P74,2,0)),"Não Consta",VLOOKUP(L4,Empresas!J5:P74,2,0))</f>
        <v>Insignia</v>
      </c>
      <c r="N4" s="46" t="str">
        <f>IF(ISBLANK(VLOOKUP(L4,Empresas!J5:P74,3,0)),"Não Consta",VLOOKUP(L4,Empresas!J5:P74,3,0))</f>
        <v>Profissional</v>
      </c>
      <c r="O4" s="46" t="str">
        <f>IF(ISBLANK(VLOOKUP(L4,Empresas!J5:P74,4,0)),"-",VLOOKUP(L4,Empresas!J5:P74,4,0))</f>
        <v>Força</v>
      </c>
      <c r="P4" s="46" t="str">
        <f>IF(ISBLANK(VLOOKUP(L4,Empresas!J5:P74,5,0)),"Não Consta",VLOOKUP(L4,Empresas!J5:P74,5,0))</f>
        <v>Não Consta</v>
      </c>
      <c r="Q4" s="46" t="str">
        <f>IF(ISBLANK(VLOOKUP(L4,Empresas!J5:P52,6,0)),"Não Consta",VLOOKUP(L4,Empresas!J5:P52,6,0))</f>
        <v>SS-PEC LC</v>
      </c>
      <c r="R4" s="53">
        <v>1</v>
      </c>
      <c r="S4" s="94">
        <f>VLOOKUP(L4,Empresas!J5:P74,7,0)</f>
        <v>41781.43</v>
      </c>
      <c r="T4" s="94">
        <f t="shared" ref="T4:T30" si="1">S4*R4</f>
        <v>41781.43</v>
      </c>
      <c r="U4" s="74"/>
      <c r="V4" s="54" t="s">
        <v>320</v>
      </c>
      <c r="W4" s="46" t="str">
        <f>IF(ISBLANK(VLOOKUP(V4,Empresas!R5:X74,2,0)),"Não Consta",VLOOKUP(V4,Empresas!R5:X74,2,0))</f>
        <v>Eagle NX</v>
      </c>
      <c r="X4" s="46" t="str">
        <f>IF(ISBLANK(VLOOKUP(V4,Empresas!R5:X74,3,0)),"Não Consta",VLOOKUP(V4,Empresas!R5:X74,3,0))</f>
        <v>Profissional</v>
      </c>
      <c r="Y4" s="46" t="str">
        <f>IF(ISBLANK(VLOOKUP(V4,Empresas!R5:X74,4,0)),"-",VLOOKUP(V4,Empresas!R5:X74,4,0))</f>
        <v>-</v>
      </c>
      <c r="Z4" s="46" t="str">
        <f>IF(ISBLANK(VLOOKUP(V4,Empresas!R5:X61,5,0)),"Não Consta",VLOOKUP(V4,Empresas!R5:X61,5,0))</f>
        <v>Não Consta</v>
      </c>
      <c r="AA4" s="46" t="str">
        <f>IF(ISBLANK(VLOOKUP(V4,Empresas!R5:X61,6,0)),"Não Consta",VLOOKUP(V4,Empresas!R5:X61,6,0))</f>
        <v xml:space="preserve">NE9 </v>
      </c>
      <c r="AB4" s="53">
        <v>1</v>
      </c>
      <c r="AC4" s="94">
        <f>VLOOKUP(V4,Empresas!R5:X61,7,0)</f>
        <v>32571.46</v>
      </c>
      <c r="AD4" s="94">
        <f t="shared" ref="AD4:AD30" si="2">AC4*AB4</f>
        <v>32571.46</v>
      </c>
      <c r="AE4" s="92"/>
      <c r="AF4" s="46" t="str">
        <f>B2</f>
        <v>TECHNOGYM</v>
      </c>
      <c r="AG4" s="46" t="str">
        <f>IF(ISBLANK(Empresas!BD3),"-",(Empresas!BD3))</f>
        <v>-</v>
      </c>
      <c r="AH4" s="46">
        <f>SUM(Tabela!H4:H30)</f>
        <v>15</v>
      </c>
      <c r="AI4" s="61">
        <f>Empresas!AY3</f>
        <v>0</v>
      </c>
      <c r="AJ4" s="61">
        <f>Empresas!BB3</f>
        <v>0</v>
      </c>
      <c r="AK4" s="62">
        <f>Empresas!AZ3</f>
        <v>680.48</v>
      </c>
      <c r="AL4" s="62">
        <f>Empresas!BC3</f>
        <v>23860.11</v>
      </c>
      <c r="AM4" s="62">
        <f>Empresas!BA3</f>
        <v>1144.44</v>
      </c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67" t="s">
        <v>6</v>
      </c>
      <c r="BR4" s="68" t="s">
        <v>8</v>
      </c>
      <c r="BS4" s="74"/>
      <c r="BT4" s="74"/>
      <c r="BU4" s="74"/>
      <c r="BV4" s="74"/>
      <c r="BW4" s="93"/>
      <c r="BX4" s="93"/>
      <c r="BY4" s="74"/>
      <c r="BZ4" s="74"/>
      <c r="CA4" s="74"/>
      <c r="CB4" s="81"/>
      <c r="CC4" s="7"/>
      <c r="CD4" s="7"/>
    </row>
    <row r="5" spans="1:82" ht="15.75" x14ac:dyDescent="0.25">
      <c r="A5" s="89"/>
      <c r="B5" s="54" t="s">
        <v>89</v>
      </c>
      <c r="C5" s="46" t="str">
        <f>IF(ISBLANK(VLOOKUP(B5,Empresas!B6:H75,2,0)),"Não Consta",VLOOKUP(B5,Empresas!B6:H75,2,0))</f>
        <v>Selection</v>
      </c>
      <c r="D5" s="46" t="str">
        <f>IF(ISBLANK(VLOOKUP(B5,Empresas!B4:H74,3,0)),"Não Consta",VLOOKUP(B5,Empresas!B4:H74,3,0))</f>
        <v>Profissional</v>
      </c>
      <c r="E5" s="46" t="str">
        <f>IF(ISBLANK(VLOOKUP(B5,Empresas!B6:H75,4,0)),"-",VLOOKUP(B5,Empresas!B6:H75,4,0))</f>
        <v>Força</v>
      </c>
      <c r="F5" s="46" t="str">
        <f>IF(ISBLANK(VLOOKUP(B5,Empresas!B6:H75,5,0)),"Não Consta",VLOOKUP(B5,Empresas!B6:H75,5,0))</f>
        <v>Não Consta</v>
      </c>
      <c r="G5" s="46" t="str">
        <f>IF(ISBLANK(VLOOKUP(B5,Empresas!B6:H75,6,0)),"Não Consta",VLOOKUP(B5,Empresas!B6:H75,6,0))</f>
        <v>M96500-ALVK</v>
      </c>
      <c r="H5" s="53">
        <v>1</v>
      </c>
      <c r="I5" s="94">
        <f>VLOOKUP(B5,Empresas!B6:H75,7,0)</f>
        <v>35588.46</v>
      </c>
      <c r="J5" s="94">
        <f t="shared" si="0"/>
        <v>35588.46</v>
      </c>
      <c r="K5" s="74"/>
      <c r="L5" s="54" t="s">
        <v>180</v>
      </c>
      <c r="M5" s="46" t="str">
        <f>IF(ISBLANK(VLOOKUP(L5,Empresas!J6:P75,2,0)),"Não Consta",VLOOKUP(L5,Empresas!J6:P75,2,0))</f>
        <v>Insignia</v>
      </c>
      <c r="N5" s="46" t="str">
        <f>IF(ISBLANK(VLOOKUP(L5,Empresas!J6:P75,3,0)),"Não Consta",VLOOKUP(L5,Empresas!J6:P75,3,0))</f>
        <v>Profissional</v>
      </c>
      <c r="O5" s="46" t="str">
        <f>IF(ISBLANK(VLOOKUP(L5,Empresas!J6:P75,4,0)),"-",VLOOKUP(L5,Empresas!J6:P75,4,0))</f>
        <v>Força</v>
      </c>
      <c r="P5" s="46" t="str">
        <f>IF(ISBLANK(VLOOKUP(L5,Empresas!J6:P75,5,0)),"Não Consta",VLOOKUP(L5,Empresas!J6:P75,5,0))</f>
        <v>Não Consta</v>
      </c>
      <c r="Q5" s="46" t="str">
        <f>IF(ISBLANK(VLOOKUP(L5,Empresas!J6:P53,6,0)),"Não Consta",VLOOKUP(L5,Empresas!J6:P53,6,0))</f>
        <v>SS-CP LX</v>
      </c>
      <c r="R5" s="53">
        <v>1</v>
      </c>
      <c r="S5" s="94">
        <f>VLOOKUP(L5,Empresas!J6:P75,7,0)</f>
        <v>41966.63</v>
      </c>
      <c r="T5" s="94">
        <f t="shared" si="1"/>
        <v>41966.63</v>
      </c>
      <c r="U5" s="74"/>
      <c r="V5" s="54" t="s">
        <v>322</v>
      </c>
      <c r="W5" s="46" t="str">
        <f>IF(ISBLANK(VLOOKUP(V5,Empresas!R6:X75,2,0)),"Não Consta",VLOOKUP(V5,Empresas!R6:X75,2,0))</f>
        <v>Eagle NX</v>
      </c>
      <c r="X5" s="46" t="str">
        <f>IF(ISBLANK(VLOOKUP(V5,Empresas!R6:X75,3,0)),"Não Consta",VLOOKUP(V5,Empresas!R6:X75,3,0))</f>
        <v>Profissional</v>
      </c>
      <c r="Y5" s="46" t="str">
        <f>IF(ISBLANK(VLOOKUP(V5,Empresas!R6:X75,4,0)),"-",VLOOKUP(V5,Empresas!R6:X75,4,0))</f>
        <v>Força</v>
      </c>
      <c r="Z5" s="46" t="str">
        <f>IF(ISBLANK(VLOOKUP(V5,Empresas!R6:X62,5,0)),"Não Consta",VLOOKUP(V5,Empresas!R6:X62,5,0))</f>
        <v>Não Consta</v>
      </c>
      <c r="AA5" s="46" t="str">
        <f>IF(ISBLANK(VLOOKUP(V5,Empresas!R6:X62,6,0)),"Não Consta",VLOOKUP(V5,Empresas!R6:X62,6,0))</f>
        <v xml:space="preserve">NE11 </v>
      </c>
      <c r="AB5" s="53">
        <v>1</v>
      </c>
      <c r="AC5" s="94">
        <f>VLOOKUP(V5,Empresas!R6:X62,7,0)</f>
        <v>29920.639999999999</v>
      </c>
      <c r="AD5" s="94">
        <f t="shared" si="2"/>
        <v>29920.639999999999</v>
      </c>
      <c r="AE5" s="92"/>
      <c r="AF5" s="46" t="str">
        <f>L2</f>
        <v>LIFE FITNESS</v>
      </c>
      <c r="AG5" s="46" t="str">
        <f>IF(ISBLANK(Empresas!BD4),"-",(Empresas!BD4))</f>
        <v>-</v>
      </c>
      <c r="AH5" s="46">
        <f>SUM(Tabela!R4:R30)</f>
        <v>17</v>
      </c>
      <c r="AI5" s="61">
        <f>Empresas!AY4</f>
        <v>0</v>
      </c>
      <c r="AJ5" s="61">
        <f>Empresas!BB4</f>
        <v>0</v>
      </c>
      <c r="AK5" s="62">
        <f>Empresas!AZ4</f>
        <v>0</v>
      </c>
      <c r="AL5" s="62">
        <f>Empresas!BC4</f>
        <v>27410</v>
      </c>
      <c r="AM5" s="62">
        <f>Empresas!BA4</f>
        <v>0</v>
      </c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121">
        <f>Empresas!BF3</f>
        <v>17</v>
      </c>
      <c r="BR5" s="122">
        <f>Empresas!BC3</f>
        <v>23860.11</v>
      </c>
      <c r="BS5" s="74"/>
      <c r="BT5" s="74"/>
      <c r="BU5" s="74"/>
      <c r="BV5" s="74"/>
      <c r="BW5" s="93"/>
      <c r="BX5" s="93"/>
      <c r="BY5" s="74"/>
      <c r="BZ5" s="74"/>
      <c r="CA5" s="74"/>
      <c r="CB5" s="81"/>
      <c r="CC5" s="7"/>
      <c r="CD5" s="7"/>
    </row>
    <row r="6" spans="1:82" ht="15.75" x14ac:dyDescent="0.25">
      <c r="A6" s="89"/>
      <c r="B6" s="54" t="s">
        <v>262</v>
      </c>
      <c r="C6" s="46" t="str">
        <f>IF(ISBLANK(VLOOKUP(B6,Empresas!B7:H76,2,0)),"Não Consta",VLOOKUP(B6,Empresas!B7:H76,2,0))</f>
        <v>Selection</v>
      </c>
      <c r="D6" s="46" t="str">
        <f>IF(ISBLANK(VLOOKUP(B6,Empresas!B7:H76,3,0)),"Não Consta",VLOOKUP(B6,Empresas!B7:H76,3,0))</f>
        <v>Profissional</v>
      </c>
      <c r="E6" s="46" t="str">
        <f>IF(ISBLANK(VLOOKUP(B6,Empresas!B7:H76,4,0)),"-",VLOOKUP(B6,Empresas!B7:H76,4,0))</f>
        <v>Força</v>
      </c>
      <c r="F6" s="46" t="str">
        <f>IF(ISBLANK(VLOOKUP(B6,Empresas!B7:H76,5,0)),"Não Consta",VLOOKUP(B6,Empresas!B7:H76,5,0))</f>
        <v>Não Consta</v>
      </c>
      <c r="G6" s="46" t="str">
        <f>IF(ISBLANK(VLOOKUP(B6,Empresas!B7:H76,6,0)),"Não Consta",VLOOKUP(B6,Empresas!B7:H76,6,0))</f>
        <v>M94600-ALVK</v>
      </c>
      <c r="H6" s="53">
        <v>1</v>
      </c>
      <c r="I6" s="94">
        <f>VLOOKUP(B6,Empresas!B7:H76,7,0)</f>
        <v>35588.46</v>
      </c>
      <c r="J6" s="94">
        <f t="shared" si="0"/>
        <v>35588.46</v>
      </c>
      <c r="K6" s="74"/>
      <c r="L6" s="54" t="s">
        <v>183</v>
      </c>
      <c r="M6" s="46" t="str">
        <f>IF(ISBLANK(VLOOKUP(L6,Empresas!J7:P76,2,0)),"Não Consta",VLOOKUP(L6,Empresas!J7:P76,2,0))</f>
        <v>Insignia</v>
      </c>
      <c r="N6" s="46" t="str">
        <f>IF(ISBLANK(VLOOKUP(L6,Empresas!J7:P76,3,0)),"Não Consta",VLOOKUP(L6,Empresas!J7:P76,3,0))</f>
        <v>Profissional</v>
      </c>
      <c r="O6" s="46" t="str">
        <f>IF(ISBLANK(VLOOKUP(L6,Empresas!J7:P76,4,0)),"-",VLOOKUP(L6,Empresas!J7:P76,4,0))</f>
        <v>Força</v>
      </c>
      <c r="P6" s="46" t="str">
        <f>IF(ISBLANK(VLOOKUP(L6,Empresas!J7:P76,5,0)),"Não Consta",VLOOKUP(L6,Empresas!J7:P76,5,0))</f>
        <v>Não Consta</v>
      </c>
      <c r="Q6" s="46" t="str">
        <f>IF(ISBLANK(VLOOKUP(L6,Empresas!J7:P54,6,0)),"Não Consta",VLOOKUP(L6,Empresas!J7:P54,6,0))</f>
        <v>SS-RW LC</v>
      </c>
      <c r="R6" s="53">
        <v>1</v>
      </c>
      <c r="S6" s="94">
        <f>VLOOKUP(L6,Empresas!J7:P76,7,0)</f>
        <v>39742.25</v>
      </c>
      <c r="T6" s="94">
        <f t="shared" si="1"/>
        <v>39742.25</v>
      </c>
      <c r="U6" s="74"/>
      <c r="V6" s="54" t="s">
        <v>324</v>
      </c>
      <c r="W6" s="46" t="str">
        <f>IF(ISBLANK(VLOOKUP(V6,Empresas!R7:X76,2,0)),"Não Consta",VLOOKUP(V6,Empresas!R7:X76,2,0))</f>
        <v>Eagle NX</v>
      </c>
      <c r="X6" s="46" t="str">
        <f>IF(ISBLANK(VLOOKUP(V6,Empresas!R7:X76,3,0)),"Não Consta",VLOOKUP(V6,Empresas!R7:X76,3,0))</f>
        <v>Profissional</v>
      </c>
      <c r="Y6" s="46" t="str">
        <f>IF(ISBLANK(VLOOKUP(V6,Empresas!R7:X76,4,0)),"-",VLOOKUP(V6,Empresas!R7:X76,4,0))</f>
        <v>Força</v>
      </c>
      <c r="Z6" s="46" t="str">
        <f>IF(ISBLANK(VLOOKUP(V6,Empresas!R7:X63,5,0)),"Não Consta",VLOOKUP(V6,Empresas!R7:X63,5,0))</f>
        <v>Não Consta</v>
      </c>
      <c r="AA6" s="46" t="str">
        <f>IF(ISBLANK(VLOOKUP(V6,Empresas!R7:X63,6,0)),"Não Consta",VLOOKUP(V6,Empresas!R7:X63,6,0))</f>
        <v xml:space="preserve">NE12 </v>
      </c>
      <c r="AB6" s="53">
        <v>1</v>
      </c>
      <c r="AC6" s="94">
        <f>VLOOKUP(V6,Empresas!R7:X63,7,0)</f>
        <v>29240.13</v>
      </c>
      <c r="AD6" s="94">
        <f t="shared" si="2"/>
        <v>29240.13</v>
      </c>
      <c r="AE6" s="92"/>
      <c r="AF6" s="46" t="str">
        <f>V2</f>
        <v>CYBEX</v>
      </c>
      <c r="AG6" s="46" t="str">
        <f>IF(ISBLANK(Empresas!BD5),"-",(Empresas!BD5))</f>
        <v>-</v>
      </c>
      <c r="AH6" s="46">
        <f>SUM(Tabela!AB4:AB30)</f>
        <v>17</v>
      </c>
      <c r="AI6" s="61">
        <f>Empresas!AY5</f>
        <v>0</v>
      </c>
      <c r="AJ6" s="61">
        <f>Empresas!BB5</f>
        <v>0</v>
      </c>
      <c r="AK6" s="62">
        <f>Empresas!AZ5</f>
        <v>500</v>
      </c>
      <c r="AL6" s="62">
        <f>Empresas!BC5</f>
        <v>20000</v>
      </c>
      <c r="AM6" s="62">
        <f>Empresas!BA5</f>
        <v>0</v>
      </c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66" t="s">
        <v>143</v>
      </c>
      <c r="BR6" s="120" t="str">
        <f>Empresas!BE3</f>
        <v>(***) **** - ****</v>
      </c>
      <c r="BS6" s="74"/>
      <c r="BT6" s="74"/>
      <c r="BU6" s="74"/>
      <c r="BV6" s="74"/>
      <c r="BW6" s="93"/>
      <c r="BX6" s="93"/>
      <c r="BY6" s="74"/>
      <c r="BZ6" s="74"/>
      <c r="CA6" s="74"/>
      <c r="CB6" s="81"/>
      <c r="CC6" s="7"/>
      <c r="CD6" s="7"/>
    </row>
    <row r="7" spans="1:82" ht="15.75" x14ac:dyDescent="0.25">
      <c r="A7" s="89"/>
      <c r="B7" s="54" t="s">
        <v>264</v>
      </c>
      <c r="C7" s="46" t="str">
        <f>IF(ISBLANK(VLOOKUP(B7,Empresas!B8:H77,2,0)),"Não Consta",VLOOKUP(B7,Empresas!B8:H77,2,0))</f>
        <v>Selection</v>
      </c>
      <c r="D7" s="46" t="str">
        <f>IF(ISBLANK(VLOOKUP(B7,Empresas!B8:H77,3,0)),"Não Consta",VLOOKUP(B7,Empresas!B8:H77,3,0))</f>
        <v>Profissional</v>
      </c>
      <c r="E7" s="46" t="str">
        <f>IF(ISBLANK(VLOOKUP(B7,Empresas!B8:H77,4,0)),"-",VLOOKUP(B7,Empresas!B8:H77,4,0))</f>
        <v>Força</v>
      </c>
      <c r="F7" s="46" t="str">
        <f>IF(ISBLANK(VLOOKUP(B7,Empresas!B8:H77,5,0)),"Não Consta",VLOOKUP(B7,Empresas!B8:H77,5,0))</f>
        <v>Não Consta</v>
      </c>
      <c r="G7" s="46" t="str">
        <f>IF(ISBLANK(VLOOKUP(B7,Empresas!B8:H77,6,0)),"Não Consta",VLOOKUP(B7,Empresas!B8:H77,6,0))</f>
        <v>M94900-ALVK</v>
      </c>
      <c r="H7" s="53">
        <v>1</v>
      </c>
      <c r="I7" s="94">
        <f>VLOOKUP(B7,Empresas!B8:H77,7,0)</f>
        <v>35588.46</v>
      </c>
      <c r="J7" s="94">
        <f t="shared" si="0"/>
        <v>35588.46</v>
      </c>
      <c r="K7" s="74"/>
      <c r="L7" s="54" t="s">
        <v>187</v>
      </c>
      <c r="M7" s="46" t="str">
        <f>IF(ISBLANK(VLOOKUP(L7,Empresas!J8:P77,2,0)),"Não Consta",VLOOKUP(L7,Empresas!J8:P77,2,0))</f>
        <v>Insignia</v>
      </c>
      <c r="N7" s="46" t="str">
        <f>IF(ISBLANK(VLOOKUP(L7,Empresas!J8:P77,3,0)),"Não Consta",VLOOKUP(L7,Empresas!J8:P77,3,0))</f>
        <v>Profissional</v>
      </c>
      <c r="O7" s="46" t="str">
        <f>IF(ISBLANK(VLOOKUP(L7,Empresas!J8:P77,4,0)),"-",VLOOKUP(L7,Empresas!J8:P77,4,0))</f>
        <v>Força</v>
      </c>
      <c r="P7" s="46" t="str">
        <f>IF(ISBLANK(VLOOKUP(L7,Empresas!J8:P77,5,0)),"Não Consta",VLOOKUP(L7,Empresas!J8:P77,5,0))</f>
        <v>Não Consta</v>
      </c>
      <c r="Q7" s="46" t="str">
        <f>IF(ISBLANK(VLOOKUP(L7,Empresas!J8:P55,6,0)),"Não Consta",VLOOKUP(L7,Empresas!J8:P55,6,0))</f>
        <v>SS-ADC LX</v>
      </c>
      <c r="R7" s="53">
        <v>1</v>
      </c>
      <c r="S7" s="94">
        <f>VLOOKUP(L7,Empresas!J8:P77,7,0)</f>
        <v>43675.39</v>
      </c>
      <c r="T7" s="94">
        <f t="shared" si="1"/>
        <v>43675.39</v>
      </c>
      <c r="U7" s="74"/>
      <c r="V7" s="54" t="s">
        <v>326</v>
      </c>
      <c r="W7" s="46" t="str">
        <f>IF(ISBLANK(VLOOKUP(V7,Empresas!R8:X77,2,0)),"Não Consta",VLOOKUP(V7,Empresas!R8:X77,2,0))</f>
        <v>Eagle NX</v>
      </c>
      <c r="X7" s="46" t="str">
        <f>IF(ISBLANK(VLOOKUP(V7,Empresas!R8:X77,3,0)),"Não Consta",VLOOKUP(V7,Empresas!R8:X77,3,0))</f>
        <v>Profissional</v>
      </c>
      <c r="Y7" s="46" t="str">
        <f>IF(ISBLANK(VLOOKUP(V7,Empresas!R8:X77,4,0)),"-",VLOOKUP(V7,Empresas!R8:X77,4,0))</f>
        <v>Força</v>
      </c>
      <c r="Z7" s="46" t="str">
        <f>IF(ISBLANK(VLOOKUP(V7,Empresas!R8:X64,5,0)),"Não Consta",VLOOKUP(V7,Empresas!R8:X64,5,0))</f>
        <v>Não Consta</v>
      </c>
      <c r="AA7" s="46" t="str">
        <f>IF(ISBLANK(VLOOKUP(V7,Empresas!R8:X64,6,0)),"Não Consta",VLOOKUP(V7,Empresas!R8:X64,6,0))</f>
        <v xml:space="preserve">NE10 </v>
      </c>
      <c r="AB7" s="53">
        <v>1</v>
      </c>
      <c r="AC7" s="94">
        <f>VLOOKUP(V7,Empresas!R8:X64,7,0)</f>
        <v>32893.769999999997</v>
      </c>
      <c r="AD7" s="94">
        <f t="shared" si="2"/>
        <v>32893.769999999997</v>
      </c>
      <c r="AE7" s="92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153" t="str">
        <f>IF(ISBLANK(Empresas!BD4),"-",(Empresas!BD4))</f>
        <v>-</v>
      </c>
      <c r="BR7" s="153"/>
      <c r="BS7" s="74"/>
      <c r="BT7" s="74"/>
      <c r="BU7" s="74"/>
      <c r="BV7" s="74"/>
      <c r="BW7" s="93"/>
      <c r="BX7" s="93"/>
      <c r="BY7" s="74"/>
      <c r="BZ7" s="74"/>
      <c r="CA7" s="74"/>
      <c r="CB7" s="81"/>
      <c r="CC7" s="7"/>
      <c r="CD7" s="7"/>
    </row>
    <row r="8" spans="1:82" ht="15.75" x14ac:dyDescent="0.25">
      <c r="A8" s="89"/>
      <c r="B8" s="54" t="s">
        <v>263</v>
      </c>
      <c r="C8" s="46" t="str">
        <f>IF(ISBLANK(VLOOKUP(B8,Empresas!B9:H78,2,0)),"Não Consta",VLOOKUP(B8,Empresas!B9:H78,2,0))</f>
        <v>Selection</v>
      </c>
      <c r="D8" s="46" t="str">
        <f>IF(ISBLANK(VLOOKUP(B8,Empresas!B9:H78,3,0)),"Não Consta",VLOOKUP(B8,Empresas!B9:H78,3,0))</f>
        <v>Profissional</v>
      </c>
      <c r="E8" s="46" t="str">
        <f>IF(ISBLANK(VLOOKUP(B8,Empresas!B9:H78,4,0)),"-",VLOOKUP(B8,Empresas!B9:H78,4,0))</f>
        <v>Força</v>
      </c>
      <c r="F8" s="46" t="str">
        <f>IF(ISBLANK(VLOOKUP(B8,Empresas!B9:H78,5,0)),"Não Consta",VLOOKUP(B8,Empresas!B9:H78,5,0))</f>
        <v>Não Consta</v>
      </c>
      <c r="G8" s="46" t="str">
        <f>IF(ISBLANK(VLOOKUP(B8,Empresas!B9:H78,6,0)),"Não Consta",VLOOKUP(B8,Empresas!B9:H78,6,0))</f>
        <v xml:space="preserve">M96900-ALVK </v>
      </c>
      <c r="H8" s="53">
        <v>1</v>
      </c>
      <c r="I8" s="94">
        <f>VLOOKUP(B8,Empresas!B9:H78,7,0)</f>
        <v>35588.46</v>
      </c>
      <c r="J8" s="94">
        <f t="shared" si="0"/>
        <v>35588.46</v>
      </c>
      <c r="K8" s="74"/>
      <c r="L8" s="54" t="s">
        <v>182</v>
      </c>
      <c r="M8" s="46" t="str">
        <f>IF(ISBLANK(VLOOKUP(L8,Empresas!J9:P78,2,0)),"Não Consta",VLOOKUP(L8,Empresas!J9:P78,2,0))</f>
        <v>Insignia</v>
      </c>
      <c r="N8" s="46" t="str">
        <f>IF(ISBLANK(VLOOKUP(L8,Empresas!J9:P78,3,0)),"Não Consta",VLOOKUP(L8,Empresas!J9:P78,3,0))</f>
        <v>Profissional</v>
      </c>
      <c r="O8" s="46" t="str">
        <f>IF(ISBLANK(VLOOKUP(L8,Empresas!J9:P78,4,0)),"-",VLOOKUP(L8,Empresas!J9:P78,4,0))</f>
        <v>Força</v>
      </c>
      <c r="P8" s="46" t="str">
        <f>IF(ISBLANK(VLOOKUP(L8,Empresas!J9:P78,5,0)),"Não Consta",VLOOKUP(L8,Empresas!J9:P78,5,0))</f>
        <v>Não Consta</v>
      </c>
      <c r="Q8" s="46" t="str">
        <f>IF(ISBLANK(VLOOKUP(L8,Empresas!J9:P56,6,0)),"Não Consta",VLOOKUP(L8,Empresas!J9:P56,6,0))</f>
        <v>SS-LR LX</v>
      </c>
      <c r="R8" s="53">
        <v>1</v>
      </c>
      <c r="S8" s="94">
        <f>VLOOKUP(L8,Empresas!J9:P78,7,0)</f>
        <v>36476.28</v>
      </c>
      <c r="T8" s="94">
        <f t="shared" si="1"/>
        <v>36476.28</v>
      </c>
      <c r="U8" s="74"/>
      <c r="V8" s="54" t="s">
        <v>328</v>
      </c>
      <c r="W8" s="46" t="str">
        <f>IF(ISBLANK(VLOOKUP(V8,Empresas!R9:X78,2,0)),"Não Consta",VLOOKUP(V8,Empresas!R9:X78,2,0))</f>
        <v>Eagle NX</v>
      </c>
      <c r="X8" s="46" t="str">
        <f>IF(ISBLANK(VLOOKUP(V8,Empresas!R9:X78,3,0)),"Não Consta",VLOOKUP(V8,Empresas!R9:X78,3,0))</f>
        <v>Profissional</v>
      </c>
      <c r="Y8" s="46" t="str">
        <f>IF(ISBLANK(VLOOKUP(V8,Empresas!R9:X78,4,0)),"-",VLOOKUP(V8,Empresas!R9:X78,4,0))</f>
        <v>Força</v>
      </c>
      <c r="Z8" s="46" t="str">
        <f>IF(ISBLANK(VLOOKUP(V8,Empresas!R9:X65,5,0)),"Não Consta",VLOOKUP(V8,Empresas!R9:X65,5,0))</f>
        <v>Não Consta</v>
      </c>
      <c r="AA8" s="46" t="str">
        <f>IF(ISBLANK(VLOOKUP(V8,Empresas!R9:X65,6,0)),"Não Consta",VLOOKUP(V8,Empresas!R9:X65,6,0))</f>
        <v xml:space="preserve">NE13 </v>
      </c>
      <c r="AB8" s="53">
        <v>1</v>
      </c>
      <c r="AC8" s="94">
        <f>VLOOKUP(V8,Empresas!R9:X65,7,0)</f>
        <v>25554.78</v>
      </c>
      <c r="AD8" s="94">
        <f t="shared" si="2"/>
        <v>25554.78</v>
      </c>
      <c r="AE8" s="92"/>
      <c r="AF8" s="74"/>
      <c r="AG8" s="74"/>
      <c r="AH8" s="74"/>
      <c r="AI8" s="74"/>
      <c r="AJ8" s="74"/>
      <c r="AK8" s="74"/>
      <c r="AL8" s="74"/>
      <c r="AM8" s="74"/>
      <c r="AN8" s="74"/>
      <c r="AO8" s="93"/>
      <c r="AP8" s="159" t="s">
        <v>55</v>
      </c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1"/>
      <c r="BK8" s="93"/>
      <c r="BL8" s="93"/>
      <c r="BM8" s="93"/>
      <c r="BN8" s="93"/>
      <c r="BO8" s="93"/>
      <c r="BP8" s="93"/>
      <c r="BQ8" s="67" t="s">
        <v>6</v>
      </c>
      <c r="BR8" s="68" t="s">
        <v>8</v>
      </c>
      <c r="BS8" s="93"/>
      <c r="BT8" s="93"/>
      <c r="BU8" s="93"/>
      <c r="BV8" s="93"/>
      <c r="BW8" s="93"/>
      <c r="BX8" s="93"/>
      <c r="BY8" s="74"/>
      <c r="BZ8" s="74"/>
      <c r="CA8" s="74"/>
      <c r="CB8" s="81"/>
      <c r="CC8" s="7"/>
      <c r="CD8" s="7"/>
    </row>
    <row r="9" spans="1:82" ht="15.75" x14ac:dyDescent="0.25">
      <c r="A9" s="89"/>
      <c r="B9" s="54" t="s">
        <v>298</v>
      </c>
      <c r="C9" s="46" t="str">
        <f>IF(ISBLANK(VLOOKUP(B9,Empresas!B10:H79,2,0)),"Não Consta",VLOOKUP(B9,Empresas!B10:H79,2,0))</f>
        <v>Selection</v>
      </c>
      <c r="D9" s="46" t="str">
        <f>IF(ISBLANK(VLOOKUP(B9,Empresas!B10:H79,3,0)),"Não Consta",VLOOKUP(B9,Empresas!B10:H79,3,0))</f>
        <v>Profissional</v>
      </c>
      <c r="E9" s="46" t="str">
        <f>IF(ISBLANK(VLOOKUP(B9,Empresas!B10:H79,4,0)),"-",VLOOKUP(B9,Empresas!B10:H79,4,0))</f>
        <v>Força</v>
      </c>
      <c r="F9" s="46" t="str">
        <f>IF(ISBLANK(VLOOKUP(B9,Empresas!B10:H79,5,0)),"Não Consta",VLOOKUP(B9,Empresas!B10:H79,5,0))</f>
        <v>Não Consta</v>
      </c>
      <c r="G9" s="46" t="str">
        <f>IF(ISBLANK(VLOOKUP(B9,Empresas!B10:H79,6,0)),"Não Consta",VLOOKUP(B9,Empresas!B10:H79,6,0))</f>
        <v xml:space="preserve"> M99300-ALVK</v>
      </c>
      <c r="H9" s="53">
        <v>1</v>
      </c>
      <c r="I9" s="94">
        <f>VLOOKUP(B9,Empresas!B10:H79,7,0)</f>
        <v>35588.46</v>
      </c>
      <c r="J9" s="94">
        <f t="shared" si="0"/>
        <v>35588.46</v>
      </c>
      <c r="K9" s="74"/>
      <c r="L9" s="54" t="s">
        <v>181</v>
      </c>
      <c r="M9" s="46" t="str">
        <f>IF(ISBLANK(VLOOKUP(L9,Empresas!J10:P79,2,0)),"Não Consta",VLOOKUP(L9,Empresas!J10:P79,2,0))</f>
        <v>Insignia</v>
      </c>
      <c r="N9" s="46" t="str">
        <f>IF(ISBLANK(VLOOKUP(L9,Empresas!J10:P79,3,0)),"Não Consta",VLOOKUP(L9,Empresas!J10:P79,3,0))</f>
        <v>Profissional</v>
      </c>
      <c r="O9" s="46" t="str">
        <f>IF(ISBLANK(VLOOKUP(L9,Empresas!J10:P79,4,0)),"-",VLOOKUP(L9,Empresas!J10:P79,4,0))</f>
        <v>Força</v>
      </c>
      <c r="P9" s="46" t="str">
        <f>IF(ISBLANK(VLOOKUP(L9,Empresas!J10:P79,5,0)),"Não Consta",VLOOKUP(L9,Empresas!J10:P79,5,0))</f>
        <v>Não Consta</v>
      </c>
      <c r="Q9" s="46" t="str">
        <f>IF(ISBLANK(VLOOKUP(L9,Empresas!J10:P57,6,0)),"Não Consta",VLOOKUP(L9,Empresas!J10:P57,6,0))</f>
        <v>SS-SP LX</v>
      </c>
      <c r="R9" s="53">
        <v>1</v>
      </c>
      <c r="S9" s="94">
        <f>VLOOKUP(L9,Empresas!J10:P79,7,0)</f>
        <v>37165.699999999997</v>
      </c>
      <c r="T9" s="94">
        <f t="shared" si="1"/>
        <v>37165.699999999997</v>
      </c>
      <c r="U9" s="74"/>
      <c r="V9" s="54" t="s">
        <v>330</v>
      </c>
      <c r="W9" s="46" t="str">
        <f>IF(ISBLANK(VLOOKUP(V9,Empresas!R10:X79,2,0)),"Não Consta",VLOOKUP(V9,Empresas!R10:X79,2,0))</f>
        <v>Eagle NX</v>
      </c>
      <c r="X9" s="46" t="str">
        <f>IF(ISBLANK(VLOOKUP(V9,Empresas!R10:X79,3,0)),"Não Consta",VLOOKUP(V9,Empresas!R10:X79,3,0))</f>
        <v>Profissional</v>
      </c>
      <c r="Y9" s="46" t="str">
        <f>IF(ISBLANK(VLOOKUP(V9,Empresas!R10:X79,4,0)),"-",VLOOKUP(V9,Empresas!R10:X79,4,0))</f>
        <v>Força</v>
      </c>
      <c r="Z9" s="46" t="str">
        <f>IF(ISBLANK(VLOOKUP(V9,Empresas!R10:X66,5,0)),"Não Consta",VLOOKUP(V9,Empresas!R10:X66,5,0))</f>
        <v>Não Consta</v>
      </c>
      <c r="AA9" s="46" t="str">
        <f>IF(ISBLANK(VLOOKUP(V9,Empresas!R10:X66,6,0)),"Não Consta",VLOOKUP(V9,Empresas!R10:X66,6,0))</f>
        <v xml:space="preserve">NE14 </v>
      </c>
      <c r="AB9" s="53">
        <v>1</v>
      </c>
      <c r="AC9" s="94">
        <f>VLOOKUP(V9,Empresas!R10:X66,7,0)</f>
        <v>25957.03</v>
      </c>
      <c r="AD9" s="94">
        <f t="shared" si="2"/>
        <v>25957.03</v>
      </c>
      <c r="AE9" s="92"/>
      <c r="AF9" s="74"/>
      <c r="AG9" s="74"/>
      <c r="AH9" s="74"/>
      <c r="AI9" s="74"/>
      <c r="AJ9" s="74"/>
      <c r="AK9" s="74"/>
      <c r="AL9" s="74"/>
      <c r="AM9" s="74"/>
      <c r="AN9" s="74"/>
      <c r="AO9" s="93"/>
      <c r="AP9" s="163" t="s">
        <v>42</v>
      </c>
      <c r="AQ9" s="163"/>
      <c r="AR9" s="163"/>
      <c r="AS9" s="163"/>
      <c r="AT9" s="164" t="s">
        <v>118</v>
      </c>
      <c r="AU9" s="165"/>
      <c r="AV9" s="165"/>
      <c r="AW9" s="166"/>
      <c r="AX9" s="164" t="s">
        <v>47</v>
      </c>
      <c r="AY9" s="165"/>
      <c r="AZ9" s="165"/>
      <c r="BA9" s="166"/>
      <c r="BB9" s="163" t="s">
        <v>48</v>
      </c>
      <c r="BC9" s="163"/>
      <c r="BD9" s="163"/>
      <c r="BE9" s="163"/>
      <c r="BF9" s="163" t="s">
        <v>44</v>
      </c>
      <c r="BG9" s="163"/>
      <c r="BH9" s="163"/>
      <c r="BI9" s="163"/>
      <c r="BJ9" s="162" t="s">
        <v>52</v>
      </c>
      <c r="BK9" s="93"/>
      <c r="BL9" s="93"/>
      <c r="BM9" s="93"/>
      <c r="BN9" s="93"/>
      <c r="BO9" s="93"/>
      <c r="BP9" s="93"/>
      <c r="BQ9" s="121">
        <f>Empresas!BF4</f>
        <v>17</v>
      </c>
      <c r="BR9" s="122">
        <f>Empresas!BC4</f>
        <v>27410</v>
      </c>
      <c r="BS9" s="93"/>
      <c r="BT9" s="93"/>
      <c r="BU9" s="93"/>
      <c r="BV9" s="93"/>
      <c r="BW9" s="93"/>
      <c r="BX9" s="93"/>
      <c r="BY9" s="74"/>
      <c r="BZ9" s="74"/>
      <c r="CA9" s="74"/>
      <c r="CB9" s="81"/>
      <c r="CC9" s="7"/>
      <c r="CD9" s="7"/>
    </row>
    <row r="10" spans="1:82" ht="15.75" x14ac:dyDescent="0.25">
      <c r="A10" s="89"/>
      <c r="B10" s="54" t="s">
        <v>87</v>
      </c>
      <c r="C10" s="46" t="str">
        <f>IF(ISBLANK(VLOOKUP(B10,Empresas!B11:H80,2,0)),"Não Consta",VLOOKUP(B10,Empresas!B11:H80,2,0))</f>
        <v>Selection</v>
      </c>
      <c r="D10" s="46" t="str">
        <f>IF(ISBLANK(VLOOKUP(B10,Empresas!B11:H80,3,0)),"Não Consta",VLOOKUP(B10,Empresas!B11:H80,3,0))</f>
        <v>Profissional</v>
      </c>
      <c r="E10" s="46" t="str">
        <f>IF(ISBLANK(VLOOKUP(B10,Empresas!B11:H80,4,0)),"-",VLOOKUP(B10,Empresas!B11:H80,4,0))</f>
        <v>Força</v>
      </c>
      <c r="F10" s="46" t="str">
        <f>IF(ISBLANK(VLOOKUP(B10,Empresas!B11:H80,5,0)),"Não Consta",VLOOKUP(B10,Empresas!B11:H80,5,0))</f>
        <v>Não Consta</v>
      </c>
      <c r="G10" s="46" t="str">
        <f>IF(ISBLANK(VLOOKUP(B10,Empresas!B11:H80,6,0)),"Não Consta",VLOOKUP(B10,Empresas!B11:H80,6,0))</f>
        <v>M99200-ALVK</v>
      </c>
      <c r="H10" s="53">
        <v>1</v>
      </c>
      <c r="I10" s="94">
        <f>VLOOKUP(B10,Empresas!B11:H80,7,0)</f>
        <v>33134.080000000002</v>
      </c>
      <c r="J10" s="94">
        <f t="shared" si="0"/>
        <v>33134.080000000002</v>
      </c>
      <c r="K10" s="74"/>
      <c r="L10" s="54" t="s">
        <v>185</v>
      </c>
      <c r="M10" s="46" t="str">
        <f>IF(ISBLANK(VLOOKUP(L10,Empresas!J11:P80,2,0)),"Não Consta",VLOOKUP(L10,Empresas!J11:P80,2,0))</f>
        <v>Insignia</v>
      </c>
      <c r="N10" s="46" t="str">
        <f>IF(ISBLANK(VLOOKUP(L10,Empresas!J11:P80,3,0)),"Não Consta",VLOOKUP(L10,Empresas!J11:P80,3,0))</f>
        <v>Profissional</v>
      </c>
      <c r="O10" s="46" t="str">
        <f>IF(ISBLANK(VLOOKUP(L10,Empresas!J11:P80,4,0)),"-",VLOOKUP(L10,Empresas!J11:P80,4,0))</f>
        <v>Força</v>
      </c>
      <c r="P10" s="46" t="str">
        <f>IF(ISBLANK(VLOOKUP(L10,Empresas!J11:P80,5,0)),"Não Consta",VLOOKUP(L10,Empresas!J11:P80,5,0))</f>
        <v>Não Consta</v>
      </c>
      <c r="Q10" s="46" t="str">
        <f>IF(ISBLANK(VLOOKUP(L10,Empresas!J11:P58,6,0)),"Não Consta",VLOOKUP(L10,Empresas!J11:P58,6,0))</f>
        <v>SS-BC LC</v>
      </c>
      <c r="R10" s="53">
        <v>1</v>
      </c>
      <c r="S10" s="94">
        <f>VLOOKUP(L10,Empresas!J11:P80,7,0)</f>
        <v>42178.14</v>
      </c>
      <c r="T10" s="94">
        <f t="shared" si="1"/>
        <v>42178.14</v>
      </c>
      <c r="U10" s="74"/>
      <c r="V10" s="54" t="s">
        <v>332</v>
      </c>
      <c r="W10" s="46" t="str">
        <f>IF(ISBLANK(VLOOKUP(V10,Empresas!R11:X80,2,0)),"Não Consta",VLOOKUP(V10,Empresas!R11:X80,2,0))</f>
        <v>Eagle NX</v>
      </c>
      <c r="X10" s="46" t="str">
        <f>IF(ISBLANK(VLOOKUP(V10,Empresas!R11:X80,3,0)),"Não Consta",VLOOKUP(V10,Empresas!R11:X80,3,0))</f>
        <v>Profissional</v>
      </c>
      <c r="Y10" s="46" t="str">
        <f>IF(ISBLANK(VLOOKUP(V10,Empresas!R11:X80,4,0)),"-",VLOOKUP(V10,Empresas!R11:X80,4,0))</f>
        <v>Força</v>
      </c>
      <c r="Z10" s="46" t="str">
        <f>IF(ISBLANK(VLOOKUP(V10,Empresas!R11:X67,5,0)),"Não Consta",VLOOKUP(V10,Empresas!R11:X67,5,0))</f>
        <v>Não Consta</v>
      </c>
      <c r="AA10" s="46" t="str">
        <f>IF(ISBLANK(VLOOKUP(V10,Empresas!R11:X67,6,0)),"Não Consta",VLOOKUP(V10,Empresas!R11:X67,6,0))</f>
        <v xml:space="preserve">NE8 </v>
      </c>
      <c r="AB10" s="53">
        <v>1</v>
      </c>
      <c r="AC10" s="94">
        <f>VLOOKUP(V10,Empresas!R11:X67,7,0)</f>
        <v>26214.39</v>
      </c>
      <c r="AD10" s="94">
        <f t="shared" si="2"/>
        <v>26214.39</v>
      </c>
      <c r="AE10" s="92"/>
      <c r="AF10" s="74"/>
      <c r="AG10" s="74"/>
      <c r="AH10" s="74"/>
      <c r="AI10" s="74"/>
      <c r="AJ10" s="74"/>
      <c r="AK10" s="74"/>
      <c r="AL10" s="74"/>
      <c r="AM10" s="74"/>
      <c r="AN10" s="74"/>
      <c r="AO10" s="93"/>
      <c r="AP10" s="163" t="s">
        <v>43</v>
      </c>
      <c r="AQ10" s="163"/>
      <c r="AR10" s="163" t="s">
        <v>128</v>
      </c>
      <c r="AS10" s="163"/>
      <c r="AT10" s="164" t="s">
        <v>45</v>
      </c>
      <c r="AU10" s="166"/>
      <c r="AV10" s="164" t="s">
        <v>46</v>
      </c>
      <c r="AW10" s="166"/>
      <c r="AX10" s="164" t="s">
        <v>45</v>
      </c>
      <c r="AY10" s="166"/>
      <c r="AZ10" s="164" t="s">
        <v>46</v>
      </c>
      <c r="BA10" s="166"/>
      <c r="BB10" s="163" t="s">
        <v>45</v>
      </c>
      <c r="BC10" s="163"/>
      <c r="BD10" s="163" t="s">
        <v>46</v>
      </c>
      <c r="BE10" s="163"/>
      <c r="BF10" s="163" t="s">
        <v>45</v>
      </c>
      <c r="BG10" s="163"/>
      <c r="BH10" s="163" t="s">
        <v>46</v>
      </c>
      <c r="BI10" s="163"/>
      <c r="BJ10" s="162"/>
      <c r="BK10" s="93"/>
      <c r="BL10" s="93"/>
      <c r="BM10" s="93"/>
      <c r="BN10" s="93"/>
      <c r="BO10" s="93"/>
      <c r="BP10" s="93"/>
      <c r="BQ10" s="66" t="s">
        <v>143</v>
      </c>
      <c r="BR10" s="120" t="str">
        <f>Empresas!BE4</f>
        <v>(***) **** - ****</v>
      </c>
      <c r="BS10" s="93"/>
      <c r="BT10" s="93"/>
      <c r="BU10" s="93"/>
      <c r="BV10" s="93"/>
      <c r="BW10" s="93"/>
      <c r="BX10" s="93"/>
      <c r="BY10" s="74"/>
      <c r="BZ10" s="74"/>
      <c r="CA10" s="74"/>
      <c r="CB10" s="81"/>
      <c r="CC10" s="7"/>
      <c r="CD10" s="7"/>
    </row>
    <row r="11" spans="1:82" ht="15.75" x14ac:dyDescent="0.25">
      <c r="A11" s="89"/>
      <c r="B11" s="54" t="s">
        <v>268</v>
      </c>
      <c r="C11" s="46" t="str">
        <f>IF(ISBLANK(VLOOKUP(B11,Empresas!B12:H81,2,0)),"Não Consta",VLOOKUP(B11,Empresas!B12:H81,2,0))</f>
        <v>Selection</v>
      </c>
      <c r="D11" s="46" t="str">
        <f>IF(ISBLANK(VLOOKUP(B11,Empresas!B12:H81,3,0)),"Não Consta",VLOOKUP(B11,Empresas!B12:H81,3,0))</f>
        <v>Profissional</v>
      </c>
      <c r="E11" s="46" t="str">
        <f>IF(ISBLANK(VLOOKUP(B11,Empresas!B12:H81,4,0)),"-",VLOOKUP(B11,Empresas!B12:H81,4,0))</f>
        <v>Força</v>
      </c>
      <c r="F11" s="46" t="str">
        <f>IF(ISBLANK(VLOOKUP(B11,Empresas!B12:H81,5,0)),"Não Consta",VLOOKUP(B11,Empresas!B12:H81,5,0))</f>
        <v>Não Consta</v>
      </c>
      <c r="G11" s="46" t="str">
        <f>IF(ISBLANK(VLOOKUP(B11,Empresas!B12:H81,6,0)),"Não Consta",VLOOKUP(B11,Empresas!B12:H81,6,0))</f>
        <v>M94500-ALVK</v>
      </c>
      <c r="H11" s="53">
        <v>1</v>
      </c>
      <c r="I11" s="94">
        <f>VLOOKUP(B11,Empresas!B12:H81,7,0)</f>
        <v>33134.080000000002</v>
      </c>
      <c r="J11" s="94">
        <f t="shared" si="0"/>
        <v>33134.080000000002</v>
      </c>
      <c r="K11" s="74"/>
      <c r="L11" s="54" t="s">
        <v>300</v>
      </c>
      <c r="M11" s="46" t="str">
        <f>IF(ISBLANK(VLOOKUP(L11,Empresas!J12:P81,2,0)),"Não Consta",VLOOKUP(L11,Empresas!J12:P81,2,0))</f>
        <v>Insignia</v>
      </c>
      <c r="N11" s="46" t="str">
        <f>IF(ISBLANK(VLOOKUP(L11,Empresas!J12:P81,3,0)),"Não Consta",VLOOKUP(L11,Empresas!J12:P81,3,0))</f>
        <v>Profissional</v>
      </c>
      <c r="O11" s="46" t="str">
        <f>IF(ISBLANK(VLOOKUP(L11,Empresas!J12:P81,4,0)),"-",VLOOKUP(L11,Empresas!J12:P81,4,0))</f>
        <v>Força</v>
      </c>
      <c r="P11" s="46" t="str">
        <f>IF(ISBLANK(VLOOKUP(L11,Empresas!J12:P81,5,0)),"Não Consta",VLOOKUP(L11,Empresas!J12:P81,5,0))</f>
        <v>Não Consta</v>
      </c>
      <c r="Q11" s="46" t="str">
        <f>IF(ISBLANK(VLOOKUP(L11,Empresas!J12:P59,6,0)),"Não Consta",VLOOKUP(L11,Empresas!J12:P59,6,0))</f>
        <v>SS-TP LC</v>
      </c>
      <c r="R11" s="53">
        <v>1</v>
      </c>
      <c r="S11" s="94">
        <f>VLOOKUP(L11,Empresas!J12:P81,7,0)</f>
        <v>33990.550000000003</v>
      </c>
      <c r="T11" s="94">
        <f t="shared" si="1"/>
        <v>33990.550000000003</v>
      </c>
      <c r="U11" s="74"/>
      <c r="V11" s="54" t="s">
        <v>334</v>
      </c>
      <c r="W11" s="46" t="str">
        <f>IF(ISBLANK(VLOOKUP(V11,Empresas!R12:X81,2,0)),"Não Consta",VLOOKUP(V11,Empresas!R12:X81,2,0))</f>
        <v>Eagle NX</v>
      </c>
      <c r="X11" s="46" t="str">
        <f>IF(ISBLANK(VLOOKUP(V11,Empresas!R12:X81,3,0)),"Não Consta",VLOOKUP(V11,Empresas!R12:X81,3,0))</f>
        <v>Profissional</v>
      </c>
      <c r="Y11" s="46" t="str">
        <f>IF(ISBLANK(VLOOKUP(V11,Empresas!R12:X81,4,0)),"-",VLOOKUP(V11,Empresas!R12:X81,4,0))</f>
        <v>Força</v>
      </c>
      <c r="Z11" s="46" t="str">
        <f>IF(ISBLANK(VLOOKUP(V11,Empresas!R12:X68,5,0)),"Não Consta",VLOOKUP(V11,Empresas!R12:X68,5,0))</f>
        <v>Não Consta</v>
      </c>
      <c r="AA11" s="46" t="str">
        <f>IF(ISBLANK(VLOOKUP(V11,Empresas!R12:X68,6,0)),"Não Consta",VLOOKUP(V11,Empresas!R12:X68,6,0))</f>
        <v xml:space="preserve">NE7 </v>
      </c>
      <c r="AB11" s="53">
        <v>1</v>
      </c>
      <c r="AC11" s="94">
        <f>VLOOKUP(V11,Empresas!R12:X68,7,0)</f>
        <v>32579.51</v>
      </c>
      <c r="AD11" s="94">
        <f t="shared" si="2"/>
        <v>32579.51</v>
      </c>
      <c r="AE11" s="92"/>
      <c r="AF11" s="74"/>
      <c r="AG11" s="74"/>
      <c r="AH11" s="74"/>
      <c r="AI11" s="74"/>
      <c r="AJ11" s="74"/>
      <c r="AK11" s="74"/>
      <c r="AL11" s="74"/>
      <c r="AM11" s="74"/>
      <c r="AN11" s="74"/>
      <c r="AO11" s="95" t="str">
        <f>B2</f>
        <v>TECHNOGYM</v>
      </c>
      <c r="AP11" s="53" t="s">
        <v>49</v>
      </c>
      <c r="AQ11" s="96">
        <f>VLOOKUP(AP11,AZ17:BA18,2,0)</f>
        <v>2</v>
      </c>
      <c r="AR11" s="53" t="s">
        <v>49</v>
      </c>
      <c r="AS11" s="96">
        <f>VLOOKUP(AR11,AZ17:BA18,2,0)</f>
        <v>2</v>
      </c>
      <c r="AT11" s="53" t="s">
        <v>49</v>
      </c>
      <c r="AU11" s="96">
        <f>VLOOKUP(AT11,AZ20:BA21,2,0)</f>
        <v>1</v>
      </c>
      <c r="AV11" s="53" t="s">
        <v>49</v>
      </c>
      <c r="AW11" s="96">
        <f>VLOOKUP(AV11,AZ20:BA21,2,0)</f>
        <v>1</v>
      </c>
      <c r="AX11" s="53" t="s">
        <v>49</v>
      </c>
      <c r="AY11" s="96">
        <f>VLOOKUP(AX11,AZ23:BA24,2,0)</f>
        <v>1</v>
      </c>
      <c r="AZ11" s="53" t="s">
        <v>49</v>
      </c>
      <c r="BA11" s="96">
        <f>VLOOKUP(AZ11,AZ23:BA24,2,0)</f>
        <v>1</v>
      </c>
      <c r="BB11" s="53" t="s">
        <v>49</v>
      </c>
      <c r="BC11" s="96">
        <f>VLOOKUP(BB11,AZ26:BA27,2,0)</f>
        <v>0.5</v>
      </c>
      <c r="BD11" s="53" t="s">
        <v>49</v>
      </c>
      <c r="BE11" s="96">
        <f>VLOOKUP(BD11,AZ26:BA27,2,0)</f>
        <v>0.5</v>
      </c>
      <c r="BF11" s="53" t="s">
        <v>49</v>
      </c>
      <c r="BG11" s="96">
        <f>VLOOKUP(BF11,AZ29:BA30,2,0)</f>
        <v>0.5</v>
      </c>
      <c r="BH11" s="53" t="s">
        <v>49</v>
      </c>
      <c r="BI11" s="96">
        <f>VLOOKUP(BH11,AZ29:BA30,2,0)</f>
        <v>0.5</v>
      </c>
      <c r="BJ11" s="97">
        <f>SUM(AQ11,AU11,AW11,AS11,AY11,BA11,BC11,BE11,BG11,BI11)</f>
        <v>10</v>
      </c>
      <c r="BK11" s="93"/>
      <c r="BL11" s="93"/>
      <c r="BM11" s="93"/>
      <c r="BN11" s="93"/>
      <c r="BO11" s="93"/>
      <c r="BP11" s="93"/>
      <c r="BQ11" s="153" t="str">
        <f>IF(ISBLANK(Empresas!BD5),"-",(Empresas!BD5))</f>
        <v>-</v>
      </c>
      <c r="BR11" s="153"/>
      <c r="BS11" s="93"/>
      <c r="BT11" s="93"/>
      <c r="BU11" s="93"/>
      <c r="BV11" s="93"/>
      <c r="BW11" s="93"/>
      <c r="BX11" s="93"/>
      <c r="BY11" s="74"/>
      <c r="BZ11" s="74"/>
      <c r="CA11" s="74"/>
      <c r="CB11" s="81"/>
      <c r="CC11" s="7"/>
      <c r="CD11" s="7"/>
    </row>
    <row r="12" spans="1:82" ht="15.75" x14ac:dyDescent="0.25">
      <c r="A12" s="89"/>
      <c r="B12" s="54" t="s">
        <v>269</v>
      </c>
      <c r="C12" s="46" t="str">
        <f>IF(ISBLANK(VLOOKUP(B12,Empresas!B13:H82,2,0)),"Não Consta",VLOOKUP(B12,Empresas!B13:H82,2,0))</f>
        <v>Selection</v>
      </c>
      <c r="D12" s="46" t="str">
        <f>IF(ISBLANK(VLOOKUP(B12,Empresas!B13:H82,3,0)),"Não Consta",VLOOKUP(B12,Empresas!B13:H82,3,0))</f>
        <v>Profissional</v>
      </c>
      <c r="E12" s="46" t="str">
        <f>IF(ISBLANK(VLOOKUP(B12,Empresas!B13:H82,4,0)),"-",VLOOKUP(B12,Empresas!B13:H82,4,0))</f>
        <v>Força</v>
      </c>
      <c r="F12" s="46" t="str">
        <f>IF(ISBLANK(VLOOKUP(B12,Empresas!B13:H82,5,0)),"Não Consta",VLOOKUP(B12,Empresas!B13:H82,5,0))</f>
        <v>Não Consta</v>
      </c>
      <c r="G12" s="46" t="str">
        <f>IF(ISBLANK(VLOOKUP(B12,Empresas!B13:H82,6,0)),"Não Consta",VLOOKUP(B12,Empresas!B13:H82,6,0))</f>
        <v>M97900-ALVK</v>
      </c>
      <c r="H12" s="53">
        <v>1</v>
      </c>
      <c r="I12" s="94">
        <f>VLOOKUP(B12,Empresas!B13:H82,7,0)</f>
        <v>35281.660000000003</v>
      </c>
      <c r="J12" s="94">
        <f t="shared" si="0"/>
        <v>35281.660000000003</v>
      </c>
      <c r="K12" s="74"/>
      <c r="L12" s="54" t="s">
        <v>196</v>
      </c>
      <c r="M12" s="46" t="str">
        <f>IF(ISBLANK(VLOOKUP(L12,Empresas!J13:P82,2,0)),"Não Consta",VLOOKUP(L12,Empresas!J13:P82,2,0))</f>
        <v>Insignia</v>
      </c>
      <c r="N12" s="46" t="str">
        <f>IF(ISBLANK(VLOOKUP(L12,Empresas!J13:P82,3,0)),"Não Consta",VLOOKUP(L12,Empresas!J13:P82,3,0))</f>
        <v>Profissional</v>
      </c>
      <c r="O12" s="46" t="str">
        <f>IF(ISBLANK(VLOOKUP(L12,Empresas!J13:P82,4,0)),"-",VLOOKUP(L12,Empresas!J13:P82,4,0))</f>
        <v>Força</v>
      </c>
      <c r="P12" s="46" t="str">
        <f>IF(ISBLANK(VLOOKUP(L12,Empresas!J13:P82,5,0)),"Não Consta",VLOOKUP(L12,Empresas!J13:P82,5,0))</f>
        <v>Não Consta</v>
      </c>
      <c r="Q12" s="46" t="str">
        <f>IF(ISBLANK(VLOOKUP(L12,Empresas!J13:P60,6,0)),"Não Consta",VLOOKUP(L12,Empresas!J13:P60,6,0))</f>
        <v>SS-GL LC</v>
      </c>
      <c r="R12" s="53">
        <v>1</v>
      </c>
      <c r="S12" s="94">
        <f>VLOOKUP(L12,Empresas!J13:P82,7,0)</f>
        <v>33126.81</v>
      </c>
      <c r="T12" s="94">
        <f t="shared" si="1"/>
        <v>33126.81</v>
      </c>
      <c r="U12" s="74"/>
      <c r="V12" s="54" t="s">
        <v>336</v>
      </c>
      <c r="W12" s="46" t="str">
        <f>IF(ISBLANK(VLOOKUP(V12,Empresas!R13:X82,2,0)),"Não Consta",VLOOKUP(V12,Empresas!R13:X82,2,0))</f>
        <v>Eagle NX</v>
      </c>
      <c r="X12" s="46" t="str">
        <f>IF(ISBLANK(VLOOKUP(V12,Empresas!R13:X82,3,0)),"Não Consta",VLOOKUP(V12,Empresas!R13:X82,3,0))</f>
        <v>Profissional</v>
      </c>
      <c r="Y12" s="46" t="str">
        <f>IF(ISBLANK(VLOOKUP(V12,Empresas!R13:X82,4,0)),"-",VLOOKUP(V12,Empresas!R13:X82,4,0))</f>
        <v>Força</v>
      </c>
      <c r="Z12" s="46" t="str">
        <f>IF(ISBLANK(VLOOKUP(V12,Empresas!R13:X69,5,0)),"Não Consta",VLOOKUP(V12,Empresas!R13:X69,5,0))</f>
        <v>Não Consta</v>
      </c>
      <c r="AA12" s="46" t="str">
        <f>IF(ISBLANK(VLOOKUP(V12,Empresas!R13:X69,6,0)),"Não Consta",VLOOKUP(V12,Empresas!R13:X69,6,0))</f>
        <v xml:space="preserve">NE1 </v>
      </c>
      <c r="AB12" s="53">
        <v>1</v>
      </c>
      <c r="AC12" s="94">
        <f>VLOOKUP(V12,Empresas!R13:X69,7,0)</f>
        <v>40234.720000000001</v>
      </c>
      <c r="AD12" s="94">
        <f t="shared" si="2"/>
        <v>40234.720000000001</v>
      </c>
      <c r="AE12" s="92"/>
      <c r="AF12" s="74"/>
      <c r="AG12" s="74"/>
      <c r="AH12" s="74"/>
      <c r="AI12" s="74"/>
      <c r="AJ12" s="74"/>
      <c r="AK12" s="74"/>
      <c r="AL12" s="74"/>
      <c r="AM12" s="74"/>
      <c r="AN12" s="74"/>
      <c r="AO12" s="95" t="str">
        <f>L2</f>
        <v>LIFE FITNESS</v>
      </c>
      <c r="AP12" s="53" t="s">
        <v>49</v>
      </c>
      <c r="AQ12" s="96">
        <f>VLOOKUP(AP12,AZ17:BA18,2,0)</f>
        <v>2</v>
      </c>
      <c r="AR12" s="53" t="s">
        <v>49</v>
      </c>
      <c r="AS12" s="96">
        <f>VLOOKUP(AR12,AZ17:BA18,2,0)</f>
        <v>2</v>
      </c>
      <c r="AT12" s="53" t="s">
        <v>49</v>
      </c>
      <c r="AU12" s="96">
        <f>VLOOKUP(AT12,AZ20:BA21,2,0)</f>
        <v>1</v>
      </c>
      <c r="AV12" s="53" t="s">
        <v>49</v>
      </c>
      <c r="AW12" s="96">
        <f>VLOOKUP(AV12,AZ20:BA21,2,0)</f>
        <v>1</v>
      </c>
      <c r="AX12" s="53" t="s">
        <v>49</v>
      </c>
      <c r="AY12" s="96">
        <f>VLOOKUP(AX12,AZ23:BA24,2,0)</f>
        <v>1</v>
      </c>
      <c r="AZ12" s="53" t="s">
        <v>49</v>
      </c>
      <c r="BA12" s="96">
        <f>VLOOKUP(AZ12,AZ23:BA24,2,0)</f>
        <v>1</v>
      </c>
      <c r="BB12" s="53" t="s">
        <v>49</v>
      </c>
      <c r="BC12" s="96">
        <f>VLOOKUP(BB12,AZ26:BA27,2,0)</f>
        <v>0.5</v>
      </c>
      <c r="BD12" s="53" t="s">
        <v>49</v>
      </c>
      <c r="BE12" s="96">
        <f>VLOOKUP(BD12,AZ26:BA27,2,0)</f>
        <v>0.5</v>
      </c>
      <c r="BF12" s="53" t="s">
        <v>49</v>
      </c>
      <c r="BG12" s="96">
        <f>VLOOKUP(BF12,AZ29:BA30,2,0)</f>
        <v>0.5</v>
      </c>
      <c r="BH12" s="53" t="s">
        <v>49</v>
      </c>
      <c r="BI12" s="96">
        <f>VLOOKUP(BH12,AZ29:BA30,2,0)</f>
        <v>0.5</v>
      </c>
      <c r="BJ12" s="97">
        <f t="shared" ref="BJ12:BJ13" si="3">SUM(AQ12,AU12,AW12,AS12,AY12,BA12,BC12,BE12,BG12,BI12)</f>
        <v>10</v>
      </c>
      <c r="BK12" s="93"/>
      <c r="BL12" s="93"/>
      <c r="BM12" s="93"/>
      <c r="BN12" s="93"/>
      <c r="BO12" s="93"/>
      <c r="BP12" s="93"/>
      <c r="BQ12" s="67" t="s">
        <v>6</v>
      </c>
      <c r="BR12" s="68" t="s">
        <v>8</v>
      </c>
      <c r="BS12" s="93"/>
      <c r="BT12" s="93"/>
      <c r="BU12" s="93"/>
      <c r="BV12" s="93"/>
      <c r="BW12" s="93"/>
      <c r="BX12" s="93"/>
      <c r="BY12" s="74"/>
      <c r="BZ12" s="74"/>
      <c r="CA12" s="74"/>
      <c r="CB12" s="81"/>
      <c r="CC12" s="7"/>
      <c r="CD12" s="7"/>
    </row>
    <row r="13" spans="1:82" ht="15.75" x14ac:dyDescent="0.25">
      <c r="A13" s="89"/>
      <c r="B13" s="54" t="s">
        <v>104</v>
      </c>
      <c r="C13" s="46" t="str">
        <f>IF(ISBLANK(VLOOKUP(B13,Empresas!B14:H83,2,0)),"Não Consta",VLOOKUP(B13,Empresas!B14:H83,2,0))</f>
        <v>Selection</v>
      </c>
      <c r="D13" s="46" t="str">
        <f>IF(ISBLANK(VLOOKUP(B13,Empresas!B14:H83,3,0)),"Não Consta",VLOOKUP(B13,Empresas!B14:H83,3,0))</f>
        <v>Profissional</v>
      </c>
      <c r="E13" s="46" t="str">
        <f>IF(ISBLANK(VLOOKUP(B13,Empresas!B14:H83,4,0)),"-",VLOOKUP(B13,Empresas!B14:H83,4,0))</f>
        <v>Força</v>
      </c>
      <c r="F13" s="46" t="str">
        <f>IF(ISBLANK(VLOOKUP(B13,Empresas!B14:H83,5,0)),"Não Consta",VLOOKUP(B13,Empresas!B14:H83,5,0))</f>
        <v>Não Consta</v>
      </c>
      <c r="G13" s="46" t="str">
        <f>IF(ISBLANK(VLOOKUP(B13,Empresas!B14:H83,6,0)),"Não Consta",VLOOKUP(B13,Empresas!B14:H83,6,0))</f>
        <v>M91800-ALVK</v>
      </c>
      <c r="H13" s="53">
        <v>1</v>
      </c>
      <c r="I13" s="94">
        <f>VLOOKUP(B13,Empresas!B14:H83,7,0)</f>
        <v>31600.1</v>
      </c>
      <c r="J13" s="94">
        <f t="shared" si="0"/>
        <v>31600.1</v>
      </c>
      <c r="K13" s="74"/>
      <c r="L13" s="54" t="s">
        <v>189</v>
      </c>
      <c r="M13" s="46" t="str">
        <f>IF(ISBLANK(VLOOKUP(L13,Empresas!J14:P83,2,0)),"Não Consta",VLOOKUP(L13,Empresas!J14:P83,2,0))</f>
        <v>Insignia</v>
      </c>
      <c r="N13" s="46" t="str">
        <f>IF(ISBLANK(VLOOKUP(L13,Empresas!J14:P83,3,0)),"Não Consta",VLOOKUP(L13,Empresas!J14:P83,3,0))</f>
        <v>Profissional</v>
      </c>
      <c r="O13" s="46" t="str">
        <f>IF(ISBLANK(VLOOKUP(L13,Empresas!J14:P83,4,0)),"-",VLOOKUP(L13,Empresas!J14:P83,4,0))</f>
        <v>Força</v>
      </c>
      <c r="P13" s="46" t="str">
        <f>IF(ISBLANK(VLOOKUP(L13,Empresas!J14:P83,5,0)),"Não Consta",VLOOKUP(L13,Empresas!J14:P83,5,0))</f>
        <v>Não Consta</v>
      </c>
      <c r="Q13" s="46" t="str">
        <f>IF(ISBLANK(VLOOKUP(L13,Empresas!J14:P61,6,0)),"Não Consta",VLOOKUP(L13,Empresas!J14:P61,6,0))</f>
        <v>SS-HAB LX</v>
      </c>
      <c r="R13" s="53">
        <v>1</v>
      </c>
      <c r="S13" s="94">
        <f>VLOOKUP(L13,Empresas!J14:P83,7,0)</f>
        <v>34362.46</v>
      </c>
      <c r="T13" s="94">
        <f t="shared" si="1"/>
        <v>34362.46</v>
      </c>
      <c r="U13" s="74"/>
      <c r="V13" s="54" t="s">
        <v>232</v>
      </c>
      <c r="W13" s="46" t="str">
        <f>IF(ISBLANK(VLOOKUP(V13,Empresas!R14:X83,2,0)),"Não Consta",VLOOKUP(V13,Empresas!R14:X83,2,0))</f>
        <v>Eagle NX</v>
      </c>
      <c r="X13" s="46" t="str">
        <f>IF(ISBLANK(VLOOKUP(V13,Empresas!R14:X83,3,0)),"Não Consta",VLOOKUP(V13,Empresas!R14:X83,3,0))</f>
        <v>Profissional</v>
      </c>
      <c r="Y13" s="46" t="str">
        <f>IF(ISBLANK(VLOOKUP(V13,Empresas!R14:X83,4,0)),"-",VLOOKUP(V13,Empresas!R14:X83,4,0))</f>
        <v>Força</v>
      </c>
      <c r="Z13" s="46" t="str">
        <f>IF(ISBLANK(VLOOKUP(V13,Empresas!R14:X70,5,0)),"Não Consta",VLOOKUP(V13,Empresas!R14:X70,5,0))</f>
        <v>Não Consta</v>
      </c>
      <c r="AA13" s="46" t="str">
        <f>IF(ISBLANK(VLOOKUP(V13,Empresas!R14:X70,6,0)),"Não Consta",VLOOKUP(V13,Empresas!R14:X70,6,0))</f>
        <v xml:space="preserve">NE2 </v>
      </c>
      <c r="AB13" s="53">
        <v>1</v>
      </c>
      <c r="AC13" s="94">
        <f>VLOOKUP(V13,Empresas!R14:X70,7,0)</f>
        <v>26262.97</v>
      </c>
      <c r="AD13" s="94">
        <f t="shared" si="2"/>
        <v>26262.97</v>
      </c>
      <c r="AE13" s="92"/>
      <c r="AF13" s="74"/>
      <c r="AG13" s="74"/>
      <c r="AH13" s="74"/>
      <c r="AI13" s="74"/>
      <c r="AJ13" s="74"/>
      <c r="AK13" s="74"/>
      <c r="AL13" s="74"/>
      <c r="AM13" s="74"/>
      <c r="AN13" s="74"/>
      <c r="AO13" s="95" t="str">
        <f>V2</f>
        <v>CYBEX</v>
      </c>
      <c r="AP13" s="53" t="s">
        <v>49</v>
      </c>
      <c r="AQ13" s="96">
        <f>VLOOKUP(AP13,AZ17:BA18,2,0)</f>
        <v>2</v>
      </c>
      <c r="AR13" s="53" t="s">
        <v>49</v>
      </c>
      <c r="AS13" s="96">
        <f>VLOOKUP(AR13,AZ17:BA18,2,0)</f>
        <v>2</v>
      </c>
      <c r="AT13" s="53" t="s">
        <v>49</v>
      </c>
      <c r="AU13" s="96">
        <f>VLOOKUP(AT13,AZ20:BA21,2,0)</f>
        <v>1</v>
      </c>
      <c r="AV13" s="53" t="s">
        <v>49</v>
      </c>
      <c r="AW13" s="96">
        <f>VLOOKUP(AV13,AZ20:BA21,2,0)</f>
        <v>1</v>
      </c>
      <c r="AX13" s="53" t="s">
        <v>49</v>
      </c>
      <c r="AY13" s="96">
        <f>VLOOKUP(AX13,AZ23:BA24,2,0)</f>
        <v>1</v>
      </c>
      <c r="AZ13" s="53" t="s">
        <v>49</v>
      </c>
      <c r="BA13" s="96">
        <f>VLOOKUP(AZ13,AZ23:BA24,2,0)</f>
        <v>1</v>
      </c>
      <c r="BB13" s="53" t="s">
        <v>49</v>
      </c>
      <c r="BC13" s="96">
        <f>VLOOKUP(BB13,AZ26:BA27,2,0)</f>
        <v>0.5</v>
      </c>
      <c r="BD13" s="53" t="s">
        <v>49</v>
      </c>
      <c r="BE13" s="96">
        <f>VLOOKUP(BD13,AZ26:BA27,2,0)</f>
        <v>0.5</v>
      </c>
      <c r="BF13" s="53" t="s">
        <v>49</v>
      </c>
      <c r="BG13" s="96">
        <f>VLOOKUP(BF13,AZ29:BA30,2,0)</f>
        <v>0.5</v>
      </c>
      <c r="BH13" s="53" t="s">
        <v>49</v>
      </c>
      <c r="BI13" s="96">
        <f>VLOOKUP(BH13,AZ29:BA30,2,0)</f>
        <v>0.5</v>
      </c>
      <c r="BJ13" s="97">
        <f t="shared" si="3"/>
        <v>10</v>
      </c>
      <c r="BK13" s="93"/>
      <c r="BL13" s="93"/>
      <c r="BM13" s="93"/>
      <c r="BN13" s="93"/>
      <c r="BO13" s="93"/>
      <c r="BP13" s="93"/>
      <c r="BQ13" s="121">
        <f>Empresas!BF5</f>
        <v>17</v>
      </c>
      <c r="BR13" s="122">
        <f>Empresas!BC5</f>
        <v>20000</v>
      </c>
      <c r="BS13" s="93"/>
      <c r="BT13" s="93"/>
      <c r="BU13" s="73"/>
      <c r="BV13" s="73"/>
      <c r="BW13" s="93"/>
      <c r="BX13" s="93"/>
      <c r="BY13" s="74"/>
      <c r="BZ13" s="74"/>
      <c r="CA13" s="74"/>
      <c r="CB13" s="81"/>
      <c r="CC13" s="7"/>
      <c r="CD13" s="7"/>
    </row>
    <row r="14" spans="1:82" ht="15.75" x14ac:dyDescent="0.25">
      <c r="A14" s="89"/>
      <c r="B14" s="54" t="s">
        <v>106</v>
      </c>
      <c r="C14" s="46" t="str">
        <f>IF(ISBLANK(VLOOKUP(B14,Empresas!B15:H84,2,0)),"Não Consta",VLOOKUP(B14,Empresas!B15:H84,2,0))</f>
        <v>Selection</v>
      </c>
      <c r="D14" s="46" t="str">
        <f>IF(ISBLANK(VLOOKUP(B14,Empresas!B15:H84,3,0)),"Não Consta",VLOOKUP(B14,Empresas!B15:H84,3,0))</f>
        <v>Profissional</v>
      </c>
      <c r="E14" s="46" t="str">
        <f>IF(ISBLANK(VLOOKUP(B14,Empresas!B15:H84,4,0)),"-",VLOOKUP(B14,Empresas!B15:H84,4,0))</f>
        <v>Força</v>
      </c>
      <c r="F14" s="46" t="str">
        <f>IF(ISBLANK(VLOOKUP(B14,Empresas!B15:H84,5,0)),"Não Consta",VLOOKUP(B14,Empresas!B15:H84,5,0))</f>
        <v>Não Consta</v>
      </c>
      <c r="G14" s="46" t="str">
        <f>IF(ISBLANK(VLOOKUP(B14,Empresas!B15:H84,6,0)),"Não Consta",VLOOKUP(B14,Empresas!B15:H84,6,0))</f>
        <v>M91700-ALVK</v>
      </c>
      <c r="H14" s="53">
        <v>1</v>
      </c>
      <c r="I14" s="94">
        <f>VLOOKUP(B14,Empresas!B15:H84,7,0)</f>
        <v>31600.1</v>
      </c>
      <c r="J14" s="94">
        <f t="shared" si="0"/>
        <v>31600.1</v>
      </c>
      <c r="K14" s="74"/>
      <c r="L14" s="54" t="s">
        <v>190</v>
      </c>
      <c r="M14" s="46" t="str">
        <f>IF(ISBLANK(VLOOKUP(L14,Empresas!J15:P84,2,0)),"Não Consta",VLOOKUP(L14,Empresas!J15:P84,2,0))</f>
        <v>Insignia</v>
      </c>
      <c r="N14" s="46" t="str">
        <f>IF(ISBLANK(VLOOKUP(L14,Empresas!J15:P84,3,0)),"Não Consta",VLOOKUP(L14,Empresas!J15:P84,3,0))</f>
        <v>Profissional</v>
      </c>
      <c r="O14" s="46" t="str">
        <f>IF(ISBLANK(VLOOKUP(L14,Empresas!J15:P84,4,0)),"-",VLOOKUP(L14,Empresas!J15:P84,4,0))</f>
        <v>Força</v>
      </c>
      <c r="P14" s="46" t="str">
        <f>IF(ISBLANK(VLOOKUP(L14,Empresas!J15:P84,5,0)),"Não Consta",VLOOKUP(L14,Empresas!J15:P84,5,0))</f>
        <v>Não Consta</v>
      </c>
      <c r="Q14" s="46" t="str">
        <f>IF(ISBLANK(VLOOKUP(L14,Empresas!J15:P62,6,0)),"Não Consta",VLOOKUP(L14,Empresas!J15:P62,6,0))</f>
        <v>SS-HAD LX</v>
      </c>
      <c r="R14" s="53">
        <v>1</v>
      </c>
      <c r="S14" s="94">
        <f>VLOOKUP(L14,Empresas!J15:P84,7,0)</f>
        <v>36103.1</v>
      </c>
      <c r="T14" s="94">
        <f t="shared" si="1"/>
        <v>36103.1</v>
      </c>
      <c r="U14" s="74"/>
      <c r="V14" s="54" t="s">
        <v>339</v>
      </c>
      <c r="W14" s="46" t="str">
        <f>IF(ISBLANK(VLOOKUP(V14,Empresas!R15:X84,2,0)),"Não Consta",VLOOKUP(V14,Empresas!R15:X84,2,0))</f>
        <v>Eagle NX</v>
      </c>
      <c r="X14" s="46" t="str">
        <f>IF(ISBLANK(VLOOKUP(V14,Empresas!R15:X84,3,0)),"Não Consta",VLOOKUP(V14,Empresas!R15:X84,3,0))</f>
        <v>Profissional</v>
      </c>
      <c r="Y14" s="46" t="str">
        <f>IF(ISBLANK(VLOOKUP(V14,Empresas!R15:X84,4,0)),"-",VLOOKUP(V14,Empresas!R15:X84,4,0))</f>
        <v>Força</v>
      </c>
      <c r="Z14" s="46" t="str">
        <f>IF(ISBLANK(VLOOKUP(V14,Empresas!R15:X71,5,0)),"Não Consta",VLOOKUP(V14,Empresas!R15:X71,5,0))</f>
        <v>Não Consta</v>
      </c>
      <c r="AA14" s="46" t="str">
        <f>IF(ISBLANK(VLOOKUP(V14,Empresas!R15:X71,6,0)),"Não Consta",VLOOKUP(V14,Empresas!R15:X71,6,0))</f>
        <v xml:space="preserve">NE3 </v>
      </c>
      <c r="AB14" s="53">
        <v>1</v>
      </c>
      <c r="AC14" s="94">
        <f>VLOOKUP(V14,Empresas!R15:X71,7,0)</f>
        <v>26733</v>
      </c>
      <c r="AD14" s="94">
        <f t="shared" si="2"/>
        <v>26733</v>
      </c>
      <c r="AE14" s="92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66" t="s">
        <v>143</v>
      </c>
      <c r="BR14" s="120" t="str">
        <f>Empresas!BE5</f>
        <v>(***) **** - ****</v>
      </c>
      <c r="BS14" s="93"/>
      <c r="BT14" s="93"/>
      <c r="BU14" s="73"/>
      <c r="BV14" s="73"/>
      <c r="BW14" s="93"/>
      <c r="BX14" s="93"/>
      <c r="BY14" s="74"/>
      <c r="BZ14" s="74"/>
      <c r="CA14" s="74"/>
      <c r="CB14" s="81"/>
      <c r="CC14" s="7"/>
      <c r="CD14" s="7"/>
    </row>
    <row r="15" spans="1:82" ht="15.75" x14ac:dyDescent="0.25">
      <c r="A15" s="89"/>
      <c r="B15" s="54" t="s">
        <v>112</v>
      </c>
      <c r="C15" s="46" t="str">
        <f>IF(ISBLANK(VLOOKUP(B15,Empresas!B16:H85,2,0)),"Não Consta",VLOOKUP(B15,Empresas!B16:H85,2,0))</f>
        <v>Selection</v>
      </c>
      <c r="D15" s="46" t="str">
        <f>IF(ISBLANK(VLOOKUP(B15,Empresas!B16:H85,3,0)),"Não Consta",VLOOKUP(B15,Empresas!B16:H85,3,0))</f>
        <v>Profissional</v>
      </c>
      <c r="E15" s="46" t="str">
        <f>IF(ISBLANK(VLOOKUP(B15,Empresas!B16:H85,4,0)),"-",VLOOKUP(B15,Empresas!B16:H85,4,0))</f>
        <v>Força</v>
      </c>
      <c r="F15" s="46" t="str">
        <f>IF(ISBLANK(VLOOKUP(B15,Empresas!B16:H85,5,0)),"Não Consta",VLOOKUP(B15,Empresas!B16:H85,5,0))</f>
        <v>Não Consta</v>
      </c>
      <c r="G15" s="46" t="str">
        <f>IF(ISBLANK(VLOOKUP(B15,Empresas!B16:H85,6,0)),"Não Consta",VLOOKUP(B15,Empresas!B16:H85,6,0))</f>
        <v>M96700-ALVK</v>
      </c>
      <c r="H15" s="53">
        <v>1</v>
      </c>
      <c r="I15" s="94">
        <f>VLOOKUP(B15,Empresas!B16:H85,7,0)</f>
        <v>35588.46</v>
      </c>
      <c r="J15" s="94">
        <f t="shared" si="0"/>
        <v>35588.46</v>
      </c>
      <c r="K15" s="74"/>
      <c r="L15" s="54" t="s">
        <v>192</v>
      </c>
      <c r="M15" s="46" t="str">
        <f>IF(ISBLANK(VLOOKUP(L15,Empresas!J16:P85,2,0)),"Não Consta",VLOOKUP(L15,Empresas!J16:P85,2,0))</f>
        <v>Insignia</v>
      </c>
      <c r="N15" s="46" t="str">
        <f>IF(ISBLANK(VLOOKUP(L15,Empresas!J16:P85,3,0)),"Não Consta",VLOOKUP(L15,Empresas!J16:P85,3,0))</f>
        <v>Profissional</v>
      </c>
      <c r="O15" s="46" t="str">
        <f>IF(ISBLANK(VLOOKUP(L15,Empresas!J16:P85,4,0)),"-",VLOOKUP(L15,Empresas!J16:P85,4,0))</f>
        <v>Força</v>
      </c>
      <c r="P15" s="46" t="str">
        <f>IF(ISBLANK(VLOOKUP(L15,Empresas!J16:P85,5,0)),"Não Consta",VLOOKUP(L15,Empresas!J16:P85,5,0))</f>
        <v>Não Consta</v>
      </c>
      <c r="Q15" s="46" t="str">
        <f>IF(ISBLANK(VLOOKUP(L15,Empresas!J16:P63,6,0)),"Não Consta",VLOOKUP(L15,Empresas!J16:P63,6,0))</f>
        <v>SS-SLP LC</v>
      </c>
      <c r="R15" s="53">
        <v>1</v>
      </c>
      <c r="S15" s="94">
        <f>VLOOKUP(L15,Empresas!J16:P85,7,0)</f>
        <v>59933.68</v>
      </c>
      <c r="T15" s="94">
        <f t="shared" si="1"/>
        <v>59933.68</v>
      </c>
      <c r="U15" s="74"/>
      <c r="V15" s="54" t="s">
        <v>341</v>
      </c>
      <c r="W15" s="46" t="str">
        <f>IF(ISBLANK(VLOOKUP(V15,Empresas!R16:X85,2,0)),"Não Consta",VLOOKUP(V15,Empresas!R16:X85,2,0))</f>
        <v>Eagle NX</v>
      </c>
      <c r="X15" s="46" t="str">
        <f>IF(ISBLANK(VLOOKUP(V15,Empresas!R16:X85,3,0)),"Não Consta",VLOOKUP(V15,Empresas!R16:X85,3,0))</f>
        <v>Profissional</v>
      </c>
      <c r="Y15" s="46" t="str">
        <f>IF(ISBLANK(VLOOKUP(V15,Empresas!R16:X85,4,0)),"-",VLOOKUP(V15,Empresas!R16:X85,4,0))</f>
        <v>Força</v>
      </c>
      <c r="Z15" s="46" t="str">
        <f>IF(ISBLANK(VLOOKUP(V15,Empresas!R16:X72,5,0)),"Não Consta",VLOOKUP(V15,Empresas!R16:X72,5,0))</f>
        <v>Não Consta</v>
      </c>
      <c r="AA15" s="46" t="str">
        <f>IF(ISBLANK(VLOOKUP(V15,Empresas!R16:X72,6,0)),"Não Consta",VLOOKUP(V15,Empresas!R16:X72,6,0))</f>
        <v xml:space="preserve">NE4 </v>
      </c>
      <c r="AB15" s="53">
        <v>1</v>
      </c>
      <c r="AC15" s="94">
        <f>VLOOKUP(V15,Empresas!R16:X72,7,0)</f>
        <v>25780.33</v>
      </c>
      <c r="AD15" s="94">
        <f t="shared" si="2"/>
        <v>25780.33</v>
      </c>
      <c r="AE15" s="92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83"/>
      <c r="BA15" s="83"/>
      <c r="BB15" s="83"/>
      <c r="BC15" s="93"/>
      <c r="BD15" s="93"/>
      <c r="BE15" s="93"/>
      <c r="BF15" s="93"/>
      <c r="BG15" s="93"/>
      <c r="BH15" s="93"/>
      <c r="BI15" s="93"/>
      <c r="BJ15" s="93"/>
      <c r="BK15" s="93"/>
      <c r="BL15" s="65" t="s">
        <v>12</v>
      </c>
      <c r="BM15" s="65" t="s">
        <v>70</v>
      </c>
      <c r="BN15" s="65" t="s">
        <v>66</v>
      </c>
      <c r="BO15" s="65" t="s">
        <v>69</v>
      </c>
      <c r="BP15" s="74"/>
      <c r="BQ15" s="74"/>
      <c r="BR15" s="74"/>
      <c r="BS15" s="74"/>
      <c r="BT15" s="74"/>
      <c r="BU15" s="74"/>
      <c r="BV15" s="74"/>
      <c r="BW15" s="93"/>
      <c r="BX15" s="93"/>
      <c r="BY15" s="74"/>
      <c r="BZ15" s="74"/>
      <c r="CA15" s="74"/>
      <c r="CB15" s="81"/>
      <c r="CC15" s="7"/>
      <c r="CD15" s="7"/>
    </row>
    <row r="16" spans="1:82" ht="15.75" x14ac:dyDescent="0.25">
      <c r="A16" s="89"/>
      <c r="B16" s="54" t="s">
        <v>97</v>
      </c>
      <c r="C16" s="46" t="str">
        <f>IF(ISBLANK(VLOOKUP(B16,Empresas!B17:H86,2,0)),"Não Consta",VLOOKUP(B16,Empresas!B17:H86,2,0))</f>
        <v>Selection</v>
      </c>
      <c r="D16" s="46" t="str">
        <f>IF(ISBLANK(VLOOKUP(B16,Empresas!B17:H86,3,0)),"Não Consta",VLOOKUP(B16,Empresas!B17:H86,3,0))</f>
        <v>Profissional</v>
      </c>
      <c r="E16" s="46" t="str">
        <f>IF(ISBLANK(VLOOKUP(B16,Empresas!B17:H86,4,0)),"-",VLOOKUP(B16,Empresas!B17:H86,4,0))</f>
        <v>Força</v>
      </c>
      <c r="F16" s="46" t="str">
        <f>IF(ISBLANK(VLOOKUP(B16,Empresas!B17:H86,5,0)),"Não Consta",VLOOKUP(B16,Empresas!B17:H86,5,0))</f>
        <v>Não Consta</v>
      </c>
      <c r="G16" s="46" t="str">
        <f>IF(ISBLANK(VLOOKUP(B16,Empresas!B17:H86,6,0)),"Não Consta",VLOOKUP(B16,Empresas!B17:H86,6,0))</f>
        <v>M95100-ALVK</v>
      </c>
      <c r="H16" s="53">
        <v>1</v>
      </c>
      <c r="I16" s="94">
        <f>VLOOKUP(B16,Empresas!B17:H86,7,0)</f>
        <v>61052.62</v>
      </c>
      <c r="J16" s="94">
        <f t="shared" si="0"/>
        <v>61052.62</v>
      </c>
      <c r="K16" s="74"/>
      <c r="L16" s="54" t="s">
        <v>193</v>
      </c>
      <c r="M16" s="46" t="str">
        <f>IF(ISBLANK(VLOOKUP(L16,Empresas!J17:P86,2,0)),"Não Consta",VLOOKUP(L16,Empresas!J17:P86,2,0))</f>
        <v>Insignia</v>
      </c>
      <c r="N16" s="46" t="str">
        <f>IF(ISBLANK(VLOOKUP(L16,Empresas!J17:P86,3,0)),"Não Consta",VLOOKUP(L16,Empresas!J17:P86,3,0))</f>
        <v>Profissional</v>
      </c>
      <c r="O16" s="46" t="str">
        <f>IF(ISBLANK(VLOOKUP(L16,Empresas!J17:P86,4,0)),"-",VLOOKUP(L16,Empresas!J17:P86,4,0))</f>
        <v>Força</v>
      </c>
      <c r="P16" s="46" t="str">
        <f>IF(ISBLANK(VLOOKUP(L16,Empresas!J17:P86,5,0)),"Não Consta",VLOOKUP(L16,Empresas!J17:P86,5,0))</f>
        <v>Não Consta</v>
      </c>
      <c r="Q16" s="46" t="str">
        <f>IF(ISBLANK(VLOOKUP(L16,Empresas!J17:P64,6,0)),"Não Consta",VLOOKUP(L16,Empresas!J17:P64,6,0))</f>
        <v>SS-LC LC</v>
      </c>
      <c r="R16" s="53">
        <v>1</v>
      </c>
      <c r="S16" s="94">
        <f>VLOOKUP(L16,Empresas!J17:P86,7,0)</f>
        <v>34997.49</v>
      </c>
      <c r="T16" s="94">
        <f t="shared" si="1"/>
        <v>34997.49</v>
      </c>
      <c r="U16" s="74"/>
      <c r="V16" s="54" t="s">
        <v>233</v>
      </c>
      <c r="W16" s="46" t="str">
        <f>IF(ISBLANK(VLOOKUP(V16,Empresas!R17:X86,2,0)),"Não Consta",VLOOKUP(V16,Empresas!R17:X86,2,0))</f>
        <v>Eagle NX</v>
      </c>
      <c r="X16" s="46" t="str">
        <f>IF(ISBLANK(VLOOKUP(V16,Empresas!R17:X86,3,0)),"Não Consta",VLOOKUP(V16,Empresas!R17:X86,3,0))</f>
        <v>Profissional</v>
      </c>
      <c r="Y16" s="46" t="str">
        <f>IF(ISBLANK(VLOOKUP(V16,Empresas!R17:X86,4,0)),"-",VLOOKUP(V16,Empresas!R17:X86,4,0))</f>
        <v>Força</v>
      </c>
      <c r="Z16" s="46" t="str">
        <f>IF(ISBLANK(VLOOKUP(V16,Empresas!R17:X73,5,0)),"Não Consta",VLOOKUP(V16,Empresas!R17:X73,5,0))</f>
        <v>Não Consta</v>
      </c>
      <c r="AA16" s="46" t="str">
        <f>IF(ISBLANK(VLOOKUP(V16,Empresas!R17:X73,6,0)),"Não Consta",VLOOKUP(V16,Empresas!R17:X73,6,0))</f>
        <v xml:space="preserve">NE5 </v>
      </c>
      <c r="AB16" s="53">
        <v>1</v>
      </c>
      <c r="AC16" s="94">
        <f>VLOOKUP(V16,Empresas!R17:X73,7,0)</f>
        <v>26069.01</v>
      </c>
      <c r="AD16" s="94">
        <f t="shared" si="2"/>
        <v>26069.01</v>
      </c>
      <c r="AE16" s="92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167" t="s">
        <v>51</v>
      </c>
      <c r="BA16" s="168"/>
      <c r="BB16" s="83"/>
      <c r="BC16" s="93"/>
      <c r="BD16" s="93"/>
      <c r="BE16" s="93"/>
      <c r="BF16" s="93"/>
      <c r="BG16" s="93"/>
      <c r="BH16" s="93"/>
      <c r="BI16" s="93"/>
      <c r="BJ16" s="93"/>
      <c r="BK16" s="93"/>
      <c r="BL16" s="95" t="str">
        <f>Apresentação!G60</f>
        <v>TECHNOGYM</v>
      </c>
      <c r="BM16" s="46" t="str">
        <f>Apresentação!H60</f>
        <v>ITA</v>
      </c>
      <c r="BN16" s="46" t="str">
        <f>IF(Apresentação!H60=Empresas!AI3,"Nacional","Estrangeira")</f>
        <v>Estrangeira</v>
      </c>
      <c r="BO16" s="98" t="str">
        <f>IF(BN16="Nacional","Transação Nacional","Valor convertido para Moeda Nacional")</f>
        <v>Valor convertido para Moeda Nacional</v>
      </c>
      <c r="BP16" s="74"/>
      <c r="BQ16" s="74"/>
      <c r="BR16" s="74"/>
      <c r="BS16" s="74"/>
      <c r="BT16" s="74"/>
      <c r="BU16" s="74"/>
      <c r="BV16" s="74"/>
      <c r="BW16" s="93"/>
      <c r="BX16" s="93"/>
      <c r="BY16" s="74"/>
      <c r="BZ16" s="74"/>
      <c r="CA16" s="74"/>
      <c r="CB16" s="81"/>
      <c r="CC16" s="7"/>
      <c r="CD16" s="7"/>
    </row>
    <row r="17" spans="1:84" ht="15.75" x14ac:dyDescent="0.25">
      <c r="A17" s="89"/>
      <c r="B17" s="54" t="s">
        <v>267</v>
      </c>
      <c r="C17" s="46" t="str">
        <f>IF(ISBLANK(VLOOKUP(B17,Empresas!B18:H88,2,0)),"Não Consta",VLOOKUP(B17,Empresas!B18:H88,2,0))</f>
        <v>Selection</v>
      </c>
      <c r="D17" s="46" t="str">
        <f>IF(ISBLANK(VLOOKUP(B17,Empresas!B18:H88,3,0)),"Não Consta",VLOOKUP(B17,Empresas!B18:H88,3,0))</f>
        <v>Profissional</v>
      </c>
      <c r="E17" s="46" t="str">
        <f>IF(ISBLANK(VLOOKUP(B17,Empresas!B18:H88,4,0)),"-",VLOOKUP(B17,Empresas!B18:H88,4,0))</f>
        <v>Força</v>
      </c>
      <c r="F17" s="46" t="str">
        <f>IF(ISBLANK(VLOOKUP(B17,Empresas!B18:H88,5,0)),"Não Consta",VLOOKUP(B17,Empresas!B18:H88,5,0))</f>
        <v>Não Consta</v>
      </c>
      <c r="G17" s="46" t="str">
        <f>IF(ISBLANK(VLOOKUP(B17,Empresas!B18:H88,6,0)),"Não Consta",VLOOKUP(B17,Empresas!B18:H88,6,0))</f>
        <v>M99100-ALVK</v>
      </c>
      <c r="H17" s="53">
        <v>1</v>
      </c>
      <c r="I17" s="94">
        <f>VLOOKUP(B17,Empresas!B18:H88,7,0)</f>
        <v>36815.65</v>
      </c>
      <c r="J17" s="94">
        <f t="shared" si="0"/>
        <v>36815.65</v>
      </c>
      <c r="K17" s="74"/>
      <c r="L17" s="54" t="s">
        <v>194</v>
      </c>
      <c r="M17" s="46" t="str">
        <f>IF(ISBLANK(VLOOKUP(L17,Empresas!J18:P88,2,0)),"Não Consta",VLOOKUP(L17,Empresas!J18:P88,2,0))</f>
        <v>Insignia</v>
      </c>
      <c r="N17" s="46" t="str">
        <f>IF(ISBLANK(VLOOKUP(L17,Empresas!J18:P88,3,0)),"Não Consta",VLOOKUP(L17,Empresas!J18:P88,3,0))</f>
        <v>Profissional</v>
      </c>
      <c r="O17" s="46" t="str">
        <f>IF(ISBLANK(VLOOKUP(L17,Empresas!J18:P88,4,0)),"-",VLOOKUP(L17,Empresas!J18:P88,4,0))</f>
        <v>Força</v>
      </c>
      <c r="P17" s="46" t="str">
        <f>IF(ISBLANK(VLOOKUP(L17,Empresas!J18:P88,5,0)),"Não Consta",VLOOKUP(L17,Empresas!J18:P88,5,0))</f>
        <v>Não Consta</v>
      </c>
      <c r="Q17" s="46" t="str">
        <f>IF(ISBLANK(VLOOKUP(L17,Empresas!J18:P65,6,0)),"Não Consta",VLOOKUP(L17,Empresas!J18:P65,6,0))</f>
        <v>SS-LE LC</v>
      </c>
      <c r="R17" s="53">
        <v>1</v>
      </c>
      <c r="S17" s="94">
        <f>VLOOKUP(L17,Empresas!J18:P88,7,0)</f>
        <v>43237.7</v>
      </c>
      <c r="T17" s="94">
        <f t="shared" si="1"/>
        <v>43237.7</v>
      </c>
      <c r="U17" s="74"/>
      <c r="V17" s="54" t="s">
        <v>344</v>
      </c>
      <c r="W17" s="46" t="str">
        <f>IF(ISBLANK(VLOOKUP(V17,Empresas!R18:X88,2,0)),"Não Consta",VLOOKUP(V17,Empresas!R18:X88,2,0))</f>
        <v>Eagle NX</v>
      </c>
      <c r="X17" s="46" t="str">
        <f>IF(ISBLANK(VLOOKUP(V17,Empresas!R18:X88,3,0)),"Não Consta",VLOOKUP(V17,Empresas!R18:X88,3,0))</f>
        <v>Profissional</v>
      </c>
      <c r="Y17" s="46" t="str">
        <f>IF(ISBLANK(VLOOKUP(V17,Empresas!R18:X88,4,0)),"-",VLOOKUP(V17,Empresas!R18:X88,4,0))</f>
        <v>Força</v>
      </c>
      <c r="Z17" s="46" t="str">
        <f>IF(ISBLANK(VLOOKUP(V17,Empresas!R18:X74,5,0)),"Não Consta",VLOOKUP(V17,Empresas!R18:X74,5,0))</f>
        <v>Não Consta</v>
      </c>
      <c r="AA17" s="46" t="str">
        <f>IF(ISBLANK(VLOOKUP(V17,Empresas!R18:X74,6,0)),"Não Consta",VLOOKUP(V17,Empresas!R18:X74,6,0))</f>
        <v xml:space="preserve">NE6 </v>
      </c>
      <c r="AB17" s="53">
        <v>1</v>
      </c>
      <c r="AC17" s="94">
        <f>VLOOKUP(V17,Empresas!R18:X74,7,0)</f>
        <v>26293.51</v>
      </c>
      <c r="AD17" s="94">
        <f t="shared" si="2"/>
        <v>26293.51</v>
      </c>
      <c r="AE17" s="92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7" t="s">
        <v>49</v>
      </c>
      <c r="BA17" s="49">
        <v>2</v>
      </c>
      <c r="BB17" s="74"/>
      <c r="BC17" s="93"/>
      <c r="BD17" s="93"/>
      <c r="BE17" s="93"/>
      <c r="BF17" s="93"/>
      <c r="BG17" s="93"/>
      <c r="BH17" s="93"/>
      <c r="BI17" s="93"/>
      <c r="BJ17" s="93"/>
      <c r="BK17" s="93"/>
      <c r="BL17" s="95" t="str">
        <f>Apresentação!G61</f>
        <v>LIFE FITNESS</v>
      </c>
      <c r="BM17" s="46" t="str">
        <f>Apresentação!H61</f>
        <v>EUA</v>
      </c>
      <c r="BN17" s="46" t="str">
        <f>IF(Apresentação!H61=Empresas!AI3,"Nacional","Estrangeira")</f>
        <v>Estrangeira</v>
      </c>
      <c r="BO17" s="98" t="str">
        <f>IF(BN17="Nacional","Transação Nacional","Valor convertido para Moeda Nacional")</f>
        <v>Valor convertido para Moeda Nacional</v>
      </c>
      <c r="BP17" s="74"/>
      <c r="BQ17" s="74"/>
      <c r="BR17" s="74"/>
      <c r="BS17" s="74"/>
      <c r="BT17" s="74"/>
      <c r="BU17" s="74"/>
      <c r="BV17" s="74"/>
      <c r="BW17" s="74"/>
      <c r="BX17" s="93"/>
      <c r="BY17" s="74"/>
      <c r="BZ17" s="74"/>
      <c r="CA17" s="74"/>
      <c r="CB17" s="81"/>
      <c r="CC17" s="7"/>
      <c r="CD17" s="7"/>
    </row>
    <row r="18" spans="1:84" ht="15.75" x14ac:dyDescent="0.25">
      <c r="A18" s="89"/>
      <c r="B18" s="54" t="s">
        <v>100</v>
      </c>
      <c r="C18" s="46" t="str">
        <f>IF(ISBLANK(VLOOKUP(B18,Empresas!B19:H89,2,0)),"Não Consta",VLOOKUP(B18,Empresas!B19:H89,2,0))</f>
        <v>Selection</v>
      </c>
      <c r="D18" s="46" t="str">
        <f>IF(ISBLANK(VLOOKUP(B18,Empresas!B19:H89,3,0)),"Não Consta",VLOOKUP(B18,Empresas!B19:H89,3,0))</f>
        <v>Profissional</v>
      </c>
      <c r="E18" s="46" t="str">
        <f>IF(ISBLANK(VLOOKUP(B18,Empresas!B19:H89,4,0)),"-",VLOOKUP(B18,Empresas!B19:H89,4,0))</f>
        <v>Força</v>
      </c>
      <c r="F18" s="46" t="str">
        <f>IF(ISBLANK(VLOOKUP(B18,Empresas!B19:H89,5,0)),"Não Consta",VLOOKUP(B18,Empresas!B19:H89,5,0))</f>
        <v>Não Consta</v>
      </c>
      <c r="G18" s="46" t="str">
        <f>IF(ISBLANK(VLOOKUP(B18,Empresas!B19:H89,6,0)),"Não Consta",VLOOKUP(B18,Empresas!B19:H89,6,0))</f>
        <v>M99000-ALVK</v>
      </c>
      <c r="H18" s="53">
        <v>1</v>
      </c>
      <c r="I18" s="94">
        <f>VLOOKUP(B18,Empresas!B19:H89,7,0)</f>
        <v>36815.65</v>
      </c>
      <c r="J18" s="94">
        <f t="shared" si="0"/>
        <v>36815.65</v>
      </c>
      <c r="K18" s="74"/>
      <c r="L18" s="54" t="s">
        <v>195</v>
      </c>
      <c r="M18" s="46" t="str">
        <f>IF(ISBLANK(VLOOKUP(L18,Empresas!J19:P89,2,0)),"Não Consta",VLOOKUP(L18,Empresas!J19:P89,2,0))</f>
        <v>Insignia</v>
      </c>
      <c r="N18" s="46" t="str">
        <f>IF(ISBLANK(VLOOKUP(L18,Empresas!J19:P89,3,0)),"Não Consta",VLOOKUP(L18,Empresas!J19:P89,3,0))</f>
        <v>Profissional</v>
      </c>
      <c r="O18" s="46" t="str">
        <f>IF(ISBLANK(VLOOKUP(L18,Empresas!J19:P89,4,0)),"-",VLOOKUP(L18,Empresas!J19:P89,4,0))</f>
        <v>Força</v>
      </c>
      <c r="P18" s="46" t="str">
        <f>IF(ISBLANK(VLOOKUP(L18,Empresas!J19:P89,5,0)),"Não Consta",VLOOKUP(L18,Empresas!J19:P89,5,0))</f>
        <v>Não Consta</v>
      </c>
      <c r="Q18" s="46" t="str">
        <f>IF(ISBLANK(VLOOKUP(L18,Empresas!J19:P66,6,0)),"Não Consta",VLOOKUP(L18,Empresas!J19:P66,6,0))</f>
        <v>SS-CE LC</v>
      </c>
      <c r="R18" s="53">
        <v>1</v>
      </c>
      <c r="S18" s="94">
        <f>VLOOKUP(L18,Empresas!J19:P89,7,0)</f>
        <v>35869.33</v>
      </c>
      <c r="T18" s="94">
        <f t="shared" si="1"/>
        <v>35869.33</v>
      </c>
      <c r="U18" s="74"/>
      <c r="V18" s="54" t="s">
        <v>346</v>
      </c>
      <c r="W18" s="46" t="str">
        <f>IF(ISBLANK(VLOOKUP(V18,Empresas!R19:X89,2,0)),"Não Consta",VLOOKUP(V18,Empresas!R19:X89,2,0))</f>
        <v>Eagle NX</v>
      </c>
      <c r="X18" s="46" t="str">
        <f>IF(ISBLANK(VLOOKUP(V18,Empresas!R19:X89,3,0)),"Não Consta",VLOOKUP(V18,Empresas!R19:X89,3,0))</f>
        <v>Profissional</v>
      </c>
      <c r="Y18" s="46" t="str">
        <f>IF(ISBLANK(VLOOKUP(V18,Empresas!R19:X89,4,0)),"-",VLOOKUP(V18,Empresas!R19:X89,4,0))</f>
        <v>Força</v>
      </c>
      <c r="Z18" s="46" t="str">
        <f>IF(ISBLANK(VLOOKUP(V18,Empresas!R19:X75,5,0)),"Não Consta",VLOOKUP(V18,Empresas!R19:X75,5,0))</f>
        <v>Não Consta</v>
      </c>
      <c r="AA18" s="46" t="str">
        <f>IF(ISBLANK(VLOOKUP(V18,Empresas!R19:X75,6,0)),"Não Consta",VLOOKUP(V18,Empresas!R19:X75,6,0))</f>
        <v xml:space="preserve">NE15 </v>
      </c>
      <c r="AB18" s="53">
        <v>1</v>
      </c>
      <c r="AC18" s="94">
        <f>VLOOKUP(V18,Empresas!R19:X75,7,0)</f>
        <v>22671</v>
      </c>
      <c r="AD18" s="94">
        <f t="shared" si="2"/>
        <v>22671</v>
      </c>
      <c r="AE18" s="92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83"/>
      <c r="AS18" s="83"/>
      <c r="AT18" s="83"/>
      <c r="AU18" s="74"/>
      <c r="AV18" s="74"/>
      <c r="AW18" s="74"/>
      <c r="AX18" s="74"/>
      <c r="AY18" s="74"/>
      <c r="AZ18" s="77" t="s">
        <v>50</v>
      </c>
      <c r="BA18" s="49">
        <v>0</v>
      </c>
      <c r="BB18" s="74"/>
      <c r="BC18" s="93"/>
      <c r="BD18" s="93"/>
      <c r="BE18" s="93"/>
      <c r="BF18" s="93"/>
      <c r="BG18" s="93"/>
      <c r="BH18" s="93"/>
      <c r="BI18" s="93"/>
      <c r="BJ18" s="93"/>
      <c r="BK18" s="93"/>
      <c r="BL18" s="95" t="str">
        <f>Apresentação!G62</f>
        <v>CYBEX</v>
      </c>
      <c r="BM18" s="46" t="str">
        <f>Apresentação!H62</f>
        <v>EUA</v>
      </c>
      <c r="BN18" s="46" t="str">
        <f>IF(Apresentação!H62=Empresas!AI3,"Nacional","Estrangeira")</f>
        <v>Estrangeira</v>
      </c>
      <c r="BO18" s="98" t="str">
        <f>IF(BN18="Nacional","Transação Nacional","Valor convertido para Moeda Nacional")</f>
        <v>Valor convertido para Moeda Nacional</v>
      </c>
      <c r="BP18" s="74"/>
      <c r="BQ18" s="74"/>
      <c r="BR18" s="74"/>
      <c r="BS18" s="74"/>
      <c r="BT18" s="74"/>
      <c r="BU18" s="74"/>
      <c r="BV18" s="74"/>
      <c r="BW18" s="74"/>
      <c r="BX18" s="93"/>
      <c r="BY18" s="74"/>
      <c r="BZ18" s="74"/>
      <c r="CA18" s="74"/>
      <c r="CB18" s="81"/>
      <c r="CC18" s="7"/>
      <c r="CD18" s="7"/>
    </row>
    <row r="19" spans="1:84" ht="15.75" x14ac:dyDescent="0.25">
      <c r="A19" s="89"/>
      <c r="B19" s="54" t="s">
        <v>102</v>
      </c>
      <c r="C19" s="46" t="str">
        <f>IF(ISBLANK(VLOOKUP(B19,Empresas!B20:H90,2,0)),"Não Consta",VLOOKUP(B19,Empresas!B20:H90,2,0))</f>
        <v>Selection</v>
      </c>
      <c r="D19" s="46" t="str">
        <f>IF(ISBLANK(VLOOKUP(B19,Empresas!B20:H90,3,0)),"Não Consta",VLOOKUP(B19,Empresas!B20:H90,3,0))</f>
        <v>Profissional</v>
      </c>
      <c r="E19" s="46" t="str">
        <f>IF(ISBLANK(VLOOKUP(B19,Empresas!B20:H90,4,0)),"-",VLOOKUP(B19,Empresas!B20:H90,4,0))</f>
        <v>Força</v>
      </c>
      <c r="F19" s="46" t="str">
        <f>IF(ISBLANK(VLOOKUP(B19,Empresas!B20:H90,5,0)),"Não Consta",VLOOKUP(B19,Empresas!B20:H90,5,0))</f>
        <v>Não Consta</v>
      </c>
      <c r="G19" s="46" t="str">
        <f>IF(ISBLANK(VLOOKUP(B19,Empresas!B20:H90,6,0)),"Não Consta",VLOOKUP(B19,Empresas!B20:H90,6,0))</f>
        <v>M91500-ALVK</v>
      </c>
      <c r="H19" s="53">
        <v>0</v>
      </c>
      <c r="I19" s="94">
        <f>VLOOKUP(B19,Empresas!B20:H90,7,0)</f>
        <v>31293.3</v>
      </c>
      <c r="J19" s="94">
        <f t="shared" si="0"/>
        <v>0</v>
      </c>
      <c r="K19" s="74"/>
      <c r="L19" s="54" t="s">
        <v>197</v>
      </c>
      <c r="M19" s="46" t="str">
        <f>IF(ISBLANK(VLOOKUP(L19,Empresas!J20:P90,2,0)),"Não Consta",VLOOKUP(L19,Empresas!J20:P90,2,0))</f>
        <v>Insignia</v>
      </c>
      <c r="N19" s="46" t="str">
        <f>IF(ISBLANK(VLOOKUP(L19,Empresas!J20:P90,3,0)),"Não Consta",VLOOKUP(L19,Empresas!J20:P90,3,0))</f>
        <v>Profissional</v>
      </c>
      <c r="O19" s="46" t="str">
        <f>IF(ISBLANK(VLOOKUP(L19,Empresas!J20:P90,4,0)),"-",VLOOKUP(L19,Empresas!J20:P90,4,0))</f>
        <v>Força</v>
      </c>
      <c r="P19" s="46" t="str">
        <f>IF(ISBLANK(VLOOKUP(L19,Empresas!J20:P90,5,0)),"Não Consta",VLOOKUP(L19,Empresas!J20:P90,5,0))</f>
        <v>Não Consta</v>
      </c>
      <c r="Q19" s="46" t="str">
        <f>IF(ISBLANK(VLOOKUP(L19,Empresas!J20:P67,6,0)),"Não Consta",VLOOKUP(L19,Empresas!J20:P67,6,0))</f>
        <v>SS-AB LC</v>
      </c>
      <c r="R19" s="53">
        <v>1</v>
      </c>
      <c r="S19" s="94">
        <f>VLOOKUP(L19,Empresas!J20:P90,7,0)</f>
        <v>33272.03</v>
      </c>
      <c r="T19" s="94">
        <f t="shared" si="1"/>
        <v>33272.03</v>
      </c>
      <c r="U19" s="74"/>
      <c r="V19" s="54" t="s">
        <v>348</v>
      </c>
      <c r="W19" s="46" t="str">
        <f>IF(ISBLANK(VLOOKUP(V19,Empresas!R20:X90,2,0)),"Não Consta",VLOOKUP(V19,Empresas!R20:X90,2,0))</f>
        <v>Eagle NX</v>
      </c>
      <c r="X19" s="46" t="str">
        <f>IF(ISBLANK(VLOOKUP(V19,Empresas!R20:X90,3,0)),"Não Consta",VLOOKUP(V19,Empresas!R20:X90,3,0))</f>
        <v>Profissional</v>
      </c>
      <c r="Y19" s="46" t="str">
        <f>IF(ISBLANK(VLOOKUP(V19,Empresas!R20:X90,4,0)),"-",VLOOKUP(V19,Empresas!R20:X90,4,0))</f>
        <v>Força</v>
      </c>
      <c r="Z19" s="46" t="str">
        <f>IF(ISBLANK(VLOOKUP(V19,Empresas!R20:X76,5,0)),"Não Consta",VLOOKUP(V19,Empresas!R20:X76,5,0))</f>
        <v>Não Consta</v>
      </c>
      <c r="AA19" s="46" t="str">
        <f>IF(ISBLANK(VLOOKUP(V19,Empresas!R20:X76,6,0)),"Não Consta",VLOOKUP(V19,Empresas!R20:X76,6,0))</f>
        <v xml:space="preserve">NE16 </v>
      </c>
      <c r="AB19" s="53">
        <v>1</v>
      </c>
      <c r="AC19" s="94">
        <f>VLOOKUP(V19,Empresas!R20:X76,7,0)</f>
        <v>24642.76</v>
      </c>
      <c r="AD19" s="94">
        <f t="shared" si="2"/>
        <v>24642.76</v>
      </c>
      <c r="AE19" s="92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83"/>
      <c r="AS19" s="83"/>
      <c r="AT19" s="83"/>
      <c r="AU19" s="74"/>
      <c r="AV19" s="74"/>
      <c r="AW19" s="74"/>
      <c r="AX19" s="74"/>
      <c r="AY19" s="74"/>
      <c r="AZ19" s="99"/>
      <c r="BA19" s="100"/>
      <c r="BB19" s="74"/>
      <c r="BC19" s="93"/>
      <c r="BD19" s="93"/>
      <c r="BE19" s="93"/>
      <c r="BF19" s="93"/>
      <c r="BG19" s="93"/>
      <c r="BH19" s="93"/>
      <c r="BI19" s="93"/>
      <c r="BJ19" s="93"/>
      <c r="BK19" s="93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93"/>
      <c r="BY19" s="74"/>
      <c r="BZ19" s="82"/>
      <c r="CA19" s="82"/>
      <c r="CB19" s="101"/>
      <c r="CC19" s="48"/>
      <c r="CD19" s="48"/>
      <c r="CE19" s="24"/>
      <c r="CF19" s="24"/>
    </row>
    <row r="20" spans="1:84" ht="15.75" x14ac:dyDescent="0.25">
      <c r="A20" s="89"/>
      <c r="B20" s="54" t="s">
        <v>110</v>
      </c>
      <c r="C20" s="46" t="str">
        <f>IF(ISBLANK(VLOOKUP(B20,Empresas!B21:H92,2,0)),"Não Consta",VLOOKUP(B20,Empresas!B21:H92,2,0))</f>
        <v>Selection</v>
      </c>
      <c r="D20" s="46" t="str">
        <f>IF(ISBLANK(VLOOKUP(B20,Empresas!B21:H92,3,0)),"Não Consta",VLOOKUP(B20,Empresas!B21:H92,3,0))</f>
        <v>Profissional</v>
      </c>
      <c r="E20" s="46" t="str">
        <f>IF(ISBLANK(VLOOKUP(B20,Empresas!B21:H92,4,0)),"-",VLOOKUP(B20,Empresas!B21:H92,4,0))</f>
        <v>Força</v>
      </c>
      <c r="F20" s="46" t="str">
        <f>IF(ISBLANK(VLOOKUP(B20,Empresas!B21:H92,5,0)),"Não Consta",VLOOKUP(B20,Empresas!B21:H92,5,0))</f>
        <v>Não Consta</v>
      </c>
      <c r="G20" s="46" t="str">
        <f>IF(ISBLANK(VLOOKUP(B20,Empresas!B21:H92,6,0)),"Não Consta",VLOOKUP(B20,Empresas!B21:H92,6,0))</f>
        <v>M953N0-AL0</v>
      </c>
      <c r="H20" s="53">
        <v>0</v>
      </c>
      <c r="I20" s="94">
        <f>VLOOKUP(B20,Empresas!B21:H92,7,0)</f>
        <v>35281.660000000003</v>
      </c>
      <c r="J20" s="94">
        <f t="shared" si="0"/>
        <v>0</v>
      </c>
      <c r="K20" s="74"/>
      <c r="L20" s="54" t="s">
        <v>198</v>
      </c>
      <c r="M20" s="46" t="str">
        <f>IF(ISBLANK(VLOOKUP(L20,Empresas!J21:P92,2,0)),"Não Consta",VLOOKUP(L20,Empresas!J21:P92,2,0))</f>
        <v>Insignia</v>
      </c>
      <c r="N20" s="46" t="str">
        <f>IF(ISBLANK(VLOOKUP(L20,Empresas!J21:P92,3,0)),"Não Consta",VLOOKUP(L20,Empresas!J21:P92,3,0))</f>
        <v>Profissional</v>
      </c>
      <c r="O20" s="46" t="str">
        <f>IF(ISBLANK(VLOOKUP(L20,Empresas!J21:P92,4,0)),"-",VLOOKUP(L20,Empresas!J21:P92,4,0))</f>
        <v>Força</v>
      </c>
      <c r="P20" s="46" t="str">
        <f>IF(ISBLANK(VLOOKUP(L20,Empresas!J21:P92,5,0)),"Não Consta",VLOOKUP(L20,Empresas!J21:P92,5,0))</f>
        <v>Não Consta</v>
      </c>
      <c r="Q20" s="46" t="str">
        <f>IF(ISBLANK(VLOOKUP(L20,Empresas!J21:P68,6,0)),"Não Consta",VLOOKUP(L20,Empresas!J21:P68,6,0))</f>
        <v>SS-TR LX</v>
      </c>
      <c r="R20" s="53">
        <v>1</v>
      </c>
      <c r="S20" s="94">
        <f>VLOOKUP(L20,Empresas!J21:P92,7,0)</f>
        <v>38073.97</v>
      </c>
      <c r="T20" s="94">
        <f t="shared" si="1"/>
        <v>38073.97</v>
      </c>
      <c r="U20" s="74"/>
      <c r="V20" s="54" t="s">
        <v>350</v>
      </c>
      <c r="W20" s="46" t="str">
        <f>IF(ISBLANK(VLOOKUP(V20,Empresas!R21:X92,2,0)),"Não Consta",VLOOKUP(V20,Empresas!R21:X92,2,0))</f>
        <v>Eagle NX</v>
      </c>
      <c r="X20" s="46" t="str">
        <f>IF(ISBLANK(VLOOKUP(V20,Empresas!R21:X92,3,0)),"Não Consta",VLOOKUP(V20,Empresas!R21:X92,3,0))</f>
        <v>Profissional</v>
      </c>
      <c r="Y20" s="46" t="str">
        <f>IF(ISBLANK(VLOOKUP(V20,Empresas!R21:X92,4,0)),"-",VLOOKUP(V20,Empresas!R21:X92,4,0))</f>
        <v>Força</v>
      </c>
      <c r="Z20" s="46" t="str">
        <f>IF(ISBLANK(VLOOKUP(V20,Empresas!R21:X77,5,0)),"Não Consta",VLOOKUP(V20,Empresas!R21:X77,5,0))</f>
        <v>Não Consta</v>
      </c>
      <c r="AA20" s="46" t="str">
        <f>IF(ISBLANK(VLOOKUP(V20,Empresas!R21:X77,6,0)),"Não Consta",VLOOKUP(V20,Empresas!R21:X77,6,0))</f>
        <v xml:space="preserve">NE17 </v>
      </c>
      <c r="AB20" s="53">
        <v>1</v>
      </c>
      <c r="AC20" s="94">
        <f>VLOOKUP(V20,Empresas!R21:X77,7,0)</f>
        <v>31142.44</v>
      </c>
      <c r="AD20" s="94">
        <f t="shared" si="2"/>
        <v>31142.44</v>
      </c>
      <c r="AE20" s="92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83"/>
      <c r="AS20" s="83"/>
      <c r="AT20" s="83"/>
      <c r="AU20" s="74"/>
      <c r="AV20" s="74"/>
      <c r="AW20" s="74"/>
      <c r="AX20" s="74"/>
      <c r="AY20" s="74"/>
      <c r="AZ20" s="77" t="s">
        <v>49</v>
      </c>
      <c r="BA20" s="49">
        <v>1</v>
      </c>
      <c r="BB20" s="102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159" t="s">
        <v>53</v>
      </c>
      <c r="BU20" s="165"/>
      <c r="BV20" s="165"/>
      <c r="BW20" s="165"/>
      <c r="BX20" s="165"/>
      <c r="BY20" s="165"/>
      <c r="BZ20" s="165"/>
      <c r="CA20" s="166"/>
      <c r="CB20" s="81"/>
      <c r="CC20" s="7"/>
      <c r="CD20" s="7"/>
    </row>
    <row r="21" spans="1:84" ht="15.75" x14ac:dyDescent="0.25">
      <c r="A21" s="89"/>
      <c r="B21" s="54" t="s">
        <v>266</v>
      </c>
      <c r="C21" s="46" t="str">
        <f>IF(ISBLANK(VLOOKUP(B21,Empresas!B22:H93,2,0)),"Não Consta",VLOOKUP(B21,Empresas!B22:H93,2,0))</f>
        <v>Selection</v>
      </c>
      <c r="D21" s="46" t="str">
        <f>IF(ISBLANK(VLOOKUP(B21,Empresas!B22:H93,3,0)),"Não Consta",VLOOKUP(B21,Empresas!B22:H93,3,0))</f>
        <v>Profissional</v>
      </c>
      <c r="E21" s="46" t="str">
        <f>IF(ISBLANK(VLOOKUP(B21,Empresas!B22:H93,4,0)),"-",VLOOKUP(B21,Empresas!B22:H93,4,0))</f>
        <v>Força</v>
      </c>
      <c r="F21" s="46" t="str">
        <f>IF(ISBLANK(VLOOKUP(B21,Empresas!B22:H93,5,0)),"Não Consta",VLOOKUP(B21,Empresas!B22:H93,5,0))</f>
        <v>Não Consta</v>
      </c>
      <c r="G21" s="46" t="str">
        <f>IF(ISBLANK(VLOOKUP(B21,Empresas!B22:H93,6,0)),"Não Consta",VLOOKUP(B21,Empresas!B22:H93,6,0))</f>
        <v>M95800-ALVK</v>
      </c>
      <c r="H21" s="53"/>
      <c r="I21" s="94">
        <f>VLOOKUP(B21,Empresas!B22:H93,7,0)</f>
        <v>34974.870000000003</v>
      </c>
      <c r="J21" s="94">
        <f t="shared" si="0"/>
        <v>0</v>
      </c>
      <c r="K21" s="74"/>
      <c r="L21" s="54" t="s">
        <v>201</v>
      </c>
      <c r="M21" s="46" t="str">
        <f>IF(ISBLANK(VLOOKUP(L21,Empresas!J22:P93,2,0)),"Não Consta",VLOOKUP(L21,Empresas!J22:P93,2,0))</f>
        <v>Optima</v>
      </c>
      <c r="N21" s="46" t="str">
        <f>IF(ISBLANK(VLOOKUP(L21,Empresas!J22:P93,3,0)),"Não Consta",VLOOKUP(L21,Empresas!J22:P93,3,0))</f>
        <v>Profissional</v>
      </c>
      <c r="O21" s="46" t="str">
        <f>IF(ISBLANK(VLOOKUP(L21,Empresas!J22:P93,4,0)),"-",VLOOKUP(L21,Empresas!J22:P93,4,0))</f>
        <v>Força</v>
      </c>
      <c r="P21" s="46" t="str">
        <f>IF(ISBLANK(VLOOKUP(L21,Empresas!J22:P93,5,0)),"Não Consta",VLOOKUP(L21,Empresas!J22:P93,5,0))</f>
        <v>Não Consta</v>
      </c>
      <c r="Q21" s="46" t="str">
        <f>IF(ISBLANK(VLOOKUP(L21,Empresas!J22:P69,6,0)),"Não Consta",VLOOKUP(L21,Empresas!J22:P69,6,0))</f>
        <v>OSCP</v>
      </c>
      <c r="R21" s="53"/>
      <c r="S21" s="94">
        <f>VLOOKUP(L21,Empresas!J22:P93,7,0)</f>
        <v>18074.64</v>
      </c>
      <c r="T21" s="94">
        <f t="shared" si="1"/>
        <v>0</v>
      </c>
      <c r="U21" s="74"/>
      <c r="V21" s="54" t="s">
        <v>246</v>
      </c>
      <c r="W21" s="46" t="str">
        <f>IF(ISBLANK(VLOOKUP(V21,Empresas!R22:X93,2,0)),"Não Consta",VLOOKUP(V21,Empresas!R22:X93,2,0))</f>
        <v>Free Weights</v>
      </c>
      <c r="X21" s="46" t="str">
        <f>IF(ISBLANK(VLOOKUP(V21,Empresas!R22:X93,3,0)),"Não Consta",VLOOKUP(V21,Empresas!R22:X93,3,0))</f>
        <v>Profissional</v>
      </c>
      <c r="Y21" s="46" t="str">
        <f>IF(ISBLANK(VLOOKUP(V21,Empresas!R22:X93,4,0)),"-",VLOOKUP(V21,Empresas!R22:X93,4,0))</f>
        <v>Força</v>
      </c>
      <c r="Z21" s="46" t="str">
        <f>IF(ISBLANK(VLOOKUP(V21,Empresas!R22:X78,5,0)),"Não Consta",VLOOKUP(V21,Empresas!R22:X78,5,0))</f>
        <v>Não Consta</v>
      </c>
      <c r="AA21" s="46" t="str">
        <f>IF(ISBLANK(VLOOKUP(V21,Empresas!R22:X78,6,0)),"Não Consta",VLOOKUP(V21,Empresas!R22:X78,6,0))</f>
        <v>FW4</v>
      </c>
      <c r="AB21" s="53"/>
      <c r="AC21" s="94">
        <f>VLOOKUP(V21,Empresas!R22:X78,7,0)</f>
        <v>2388.9</v>
      </c>
      <c r="AD21" s="94">
        <f t="shared" si="2"/>
        <v>0</v>
      </c>
      <c r="AE21" s="92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83"/>
      <c r="AS21" s="83"/>
      <c r="AT21" s="83"/>
      <c r="AU21" s="74"/>
      <c r="AV21" s="74"/>
      <c r="AW21" s="74"/>
      <c r="AX21" s="74"/>
      <c r="AY21" s="74"/>
      <c r="AZ21" s="77" t="s">
        <v>50</v>
      </c>
      <c r="BA21" s="49">
        <v>0</v>
      </c>
      <c r="BB21" s="102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65" t="s">
        <v>12</v>
      </c>
      <c r="BU21" s="65" t="s">
        <v>6</v>
      </c>
      <c r="BV21" s="65" t="s">
        <v>121</v>
      </c>
      <c r="BW21" s="65" t="s">
        <v>27</v>
      </c>
      <c r="BX21" s="103" t="s">
        <v>51</v>
      </c>
      <c r="BY21" s="65" t="s">
        <v>9</v>
      </c>
      <c r="BZ21" s="65" t="s">
        <v>382</v>
      </c>
      <c r="CA21" s="65" t="s">
        <v>19</v>
      </c>
      <c r="CB21" s="81"/>
      <c r="CC21" s="7"/>
      <c r="CD21" s="7"/>
    </row>
    <row r="22" spans="1:84" ht="15.75" x14ac:dyDescent="0.25">
      <c r="A22" s="89"/>
      <c r="B22" s="54" t="s">
        <v>266</v>
      </c>
      <c r="C22" s="46" t="str">
        <f>IF(ISBLANK(VLOOKUP(B22,Empresas!B23:H94,2,0)),"Não Consta",VLOOKUP(B22,Empresas!B23:H94,2,0))</f>
        <v>Selection</v>
      </c>
      <c r="D22" s="46" t="str">
        <f>IF(ISBLANK(VLOOKUP(B22,Empresas!B23:H94,3,0)),"Não Consta",VLOOKUP(B22,Empresas!B23:H94,3,0))</f>
        <v>Profissional</v>
      </c>
      <c r="E22" s="46" t="str">
        <f>IF(ISBLANK(VLOOKUP(B22,Empresas!B23:H94,4,0)),"-",VLOOKUP(B22,Empresas!B23:H94,4,0))</f>
        <v>Força</v>
      </c>
      <c r="F22" s="46" t="str">
        <f>IF(ISBLANK(VLOOKUP(B22,Empresas!B23:H94,5,0)),"Não Consta",VLOOKUP(B22,Empresas!B23:H94,5,0))</f>
        <v>Não Consta</v>
      </c>
      <c r="G22" s="46" t="str">
        <f>IF(ISBLANK(VLOOKUP(B22,Empresas!B23:H94,6,0)),"Não Consta",VLOOKUP(B22,Empresas!B23:H94,6,0))</f>
        <v>M95800-ALVK</v>
      </c>
      <c r="H22" s="53"/>
      <c r="I22" s="94">
        <f>VLOOKUP(B22,Empresas!B23:H94,7,0)</f>
        <v>34974.870000000003</v>
      </c>
      <c r="J22" s="94">
        <f t="shared" si="0"/>
        <v>0</v>
      </c>
      <c r="K22" s="74"/>
      <c r="L22" s="54" t="s">
        <v>201</v>
      </c>
      <c r="M22" s="46" t="str">
        <f>IF(ISBLANK(VLOOKUP(L22,Empresas!J23:P94,2,0)),"Não Consta",VLOOKUP(L22,Empresas!J23:P94,2,0))</f>
        <v>Optima</v>
      </c>
      <c r="N22" s="46" t="str">
        <f>IF(ISBLANK(VLOOKUP(L22,Empresas!J23:P94,3,0)),"Não Consta",VLOOKUP(L22,Empresas!J23:P94,3,0))</f>
        <v>Profissional</v>
      </c>
      <c r="O22" s="46" t="str">
        <f>IF(ISBLANK(VLOOKUP(L22,Empresas!J23:P94,4,0)),"-",VLOOKUP(L22,Empresas!J23:P94,4,0))</f>
        <v>Força</v>
      </c>
      <c r="P22" s="46" t="str">
        <f>IF(ISBLANK(VLOOKUP(L22,Empresas!J23:P94,5,0)),"Não Consta",VLOOKUP(L22,Empresas!J23:P94,5,0))</f>
        <v>Não Consta</v>
      </c>
      <c r="Q22" s="46" t="str">
        <f>IF(ISBLANK(VLOOKUP(L22,Empresas!J23:P70,6,0)),"Não Consta",VLOOKUP(L22,Empresas!J23:P70,6,0))</f>
        <v>OSCP</v>
      </c>
      <c r="R22" s="53"/>
      <c r="S22" s="94">
        <f>VLOOKUP(L22,Empresas!J23:P94,7,0)</f>
        <v>18074.64</v>
      </c>
      <c r="T22" s="94">
        <f t="shared" si="1"/>
        <v>0</v>
      </c>
      <c r="U22" s="74"/>
      <c r="V22" s="54" t="s">
        <v>244</v>
      </c>
      <c r="W22" s="46" t="str">
        <f>IF(ISBLANK(VLOOKUP(V22,Empresas!R23:X94,2,0)),"Não Consta",VLOOKUP(V22,Empresas!R23:X94,2,0))</f>
        <v>Free Weights</v>
      </c>
      <c r="X22" s="46" t="str">
        <f>IF(ISBLANK(VLOOKUP(V22,Empresas!R23:X94,3,0)),"Não Consta",VLOOKUP(V22,Empresas!R23:X94,3,0))</f>
        <v>Profissional</v>
      </c>
      <c r="Y22" s="46" t="str">
        <f>IF(ISBLANK(VLOOKUP(V22,Empresas!R23:X94,4,0)),"-",VLOOKUP(V22,Empresas!R23:X94,4,0))</f>
        <v>Força</v>
      </c>
      <c r="Z22" s="46" t="str">
        <f>IF(ISBLANK(VLOOKUP(V22,Empresas!R23:X79,5,0)),"Não Consta",VLOOKUP(V22,Empresas!R23:X79,5,0))</f>
        <v>Não Consta</v>
      </c>
      <c r="AA22" s="46" t="str">
        <f>IF(ISBLANK(VLOOKUP(V22,Empresas!R23:X79,6,0)),"Não Consta",VLOOKUP(V22,Empresas!R23:X79,6,0))</f>
        <v>FW2</v>
      </c>
      <c r="AB22" s="53"/>
      <c r="AC22" s="94">
        <f>VLOOKUP(V22,Empresas!R23:X79,7,0)</f>
        <v>6091.79</v>
      </c>
      <c r="AD22" s="94">
        <f t="shared" si="2"/>
        <v>0</v>
      </c>
      <c r="AE22" s="92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83"/>
      <c r="AS22" s="83"/>
      <c r="AT22" s="83"/>
      <c r="AU22" s="74"/>
      <c r="AV22" s="74"/>
      <c r="AW22" s="74"/>
      <c r="AX22" s="74"/>
      <c r="AY22" s="74"/>
      <c r="AZ22" s="104"/>
      <c r="BA22" s="105"/>
      <c r="BB22" s="74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106" t="str">
        <f>AO11</f>
        <v>TECHNOGYM</v>
      </c>
      <c r="BU22" s="46">
        <f>IF(Tabela!AH4&gt;Tabela!BQ5,"qtd sup",Tabela!AH4)</f>
        <v>15</v>
      </c>
      <c r="BV22" s="107">
        <f>Empresas!BH3</f>
        <v>42192</v>
      </c>
      <c r="BW22" s="108">
        <f>+SUM(Tabela!J4:J30)-SUM(Tabela!J4:J30)*AI4</f>
        <v>548553.15999999992</v>
      </c>
      <c r="BX22" s="109">
        <f>VLOOKUP(AO11,AO11:BJ13,22,0)</f>
        <v>10</v>
      </c>
      <c r="BY22" s="61">
        <f>IF(Tabela!BU22="qtd sup","orç sup",Tabela!AJ4)</f>
        <v>0</v>
      </c>
      <c r="BZ22" s="110">
        <f>SUM(AK4,AL4,AM4)</f>
        <v>25685.03</v>
      </c>
      <c r="CA22" s="111">
        <f>SUM(Tabela!J4:J30)*BY22+BZ22+BW22</f>
        <v>574238.18999999994</v>
      </c>
      <c r="CB22" s="81"/>
      <c r="CC22" s="7"/>
      <c r="CD22" s="7"/>
    </row>
    <row r="23" spans="1:84" ht="15.75" x14ac:dyDescent="0.25">
      <c r="A23" s="89"/>
      <c r="B23" s="54" t="s">
        <v>266</v>
      </c>
      <c r="C23" s="46" t="str">
        <f>IF(ISBLANK(VLOOKUP(B23,Empresas!B24:H96,2,0)),"Não Consta",VLOOKUP(B23,Empresas!B24:H96,2,0))</f>
        <v>Selection</v>
      </c>
      <c r="D23" s="46" t="str">
        <f>IF(ISBLANK(VLOOKUP(B23,Empresas!B24:H96,3,0)),"Não Consta",VLOOKUP(B23,Empresas!B24:H96,3,0))</f>
        <v>Profissional</v>
      </c>
      <c r="E23" s="46" t="str">
        <f>IF(ISBLANK(VLOOKUP(B23,Empresas!B24:H96,4,0)),"-",VLOOKUP(B23,Empresas!B24:H96,4,0))</f>
        <v>Força</v>
      </c>
      <c r="F23" s="46" t="str">
        <f>IF(ISBLANK(VLOOKUP(B23,Empresas!B24:H96,5,0)),"Não Consta",VLOOKUP(B23,Empresas!B24:H96,5,0))</f>
        <v>Não Consta</v>
      </c>
      <c r="G23" s="46" t="str">
        <f>IF(ISBLANK(VLOOKUP(B23,Empresas!B24:H96,6,0)),"Não Consta",VLOOKUP(B23,Empresas!B24:H96,6,0))</f>
        <v>M95800-ALVK</v>
      </c>
      <c r="H23" s="53"/>
      <c r="I23" s="94">
        <f>VLOOKUP(B23,Empresas!B24:H96,7,0)</f>
        <v>34974.870000000003</v>
      </c>
      <c r="J23" s="94">
        <f t="shared" si="0"/>
        <v>0</v>
      </c>
      <c r="K23" s="74"/>
      <c r="L23" s="54" t="s">
        <v>201</v>
      </c>
      <c r="M23" s="46" t="str">
        <f>IF(ISBLANK(VLOOKUP(L23,Empresas!J24:P96,2,0)),"Não Consta",VLOOKUP(L23,Empresas!J24:P96,2,0))</f>
        <v>Optima</v>
      </c>
      <c r="N23" s="46" t="str">
        <f>IF(ISBLANK(VLOOKUP(L23,Empresas!J24:P96,3,0)),"Não Consta",VLOOKUP(L23,Empresas!J24:P96,3,0))</f>
        <v>Profissional</v>
      </c>
      <c r="O23" s="46" t="str">
        <f>IF(ISBLANK(VLOOKUP(L23,Empresas!J24:P96,4,0)),"-",VLOOKUP(L23,Empresas!J24:P96,4,0))</f>
        <v>Força</v>
      </c>
      <c r="P23" s="46" t="str">
        <f>IF(ISBLANK(VLOOKUP(L23,Empresas!J24:P96,5,0)),"Não Consta",VLOOKUP(L23,Empresas!J24:P96,5,0))</f>
        <v>Não Consta</v>
      </c>
      <c r="Q23" s="46" t="str">
        <f>IF(ISBLANK(VLOOKUP(L23,Empresas!J24:P71,6,0)),"Não Consta",VLOOKUP(L23,Empresas!J24:P71,6,0))</f>
        <v>OSCP</v>
      </c>
      <c r="R23" s="53"/>
      <c r="S23" s="94">
        <f>VLOOKUP(L23,Empresas!J24:P96,7,0)</f>
        <v>18074.64</v>
      </c>
      <c r="T23" s="94">
        <f t="shared" si="1"/>
        <v>0</v>
      </c>
      <c r="U23" s="74"/>
      <c r="V23" s="54" t="s">
        <v>245</v>
      </c>
      <c r="W23" s="46" t="str">
        <f>IF(ISBLANK(VLOOKUP(V23,Empresas!R24:X96,2,0)),"Não Consta",VLOOKUP(V23,Empresas!R24:X96,2,0))</f>
        <v>Free Weights</v>
      </c>
      <c r="X23" s="46" t="str">
        <f>IF(ISBLANK(VLOOKUP(V23,Empresas!R24:X96,3,0)),"Não Consta",VLOOKUP(V23,Empresas!R24:X96,3,0))</f>
        <v>Profissional</v>
      </c>
      <c r="Y23" s="46" t="str">
        <f>IF(ISBLANK(VLOOKUP(V23,Empresas!R24:X96,4,0)),"-",VLOOKUP(V23,Empresas!R24:X96,4,0))</f>
        <v>Força</v>
      </c>
      <c r="Z23" s="46" t="str">
        <f>IF(ISBLANK(VLOOKUP(V23,Empresas!R24:X80,5,0)),"Não Consta",VLOOKUP(V23,Empresas!R24:X80,5,0))</f>
        <v>Não Consta</v>
      </c>
      <c r="AA23" s="46" t="str">
        <f>IF(ISBLANK(VLOOKUP(V23,Empresas!R24:X80,6,0)),"Não Consta",VLOOKUP(V23,Empresas!R24:X80,6,0))</f>
        <v>FW3</v>
      </c>
      <c r="AB23" s="53"/>
      <c r="AC23" s="94">
        <f>VLOOKUP(V23,Empresas!R24:X80,7,0)</f>
        <v>7522.78</v>
      </c>
      <c r="AD23" s="94">
        <f t="shared" si="2"/>
        <v>0</v>
      </c>
      <c r="AE23" s="92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83"/>
      <c r="AS23" s="83"/>
      <c r="AT23" s="83"/>
      <c r="AU23" s="74"/>
      <c r="AV23" s="74"/>
      <c r="AW23" s="74"/>
      <c r="AX23" s="74"/>
      <c r="AY23" s="74"/>
      <c r="AZ23" s="77" t="s">
        <v>49</v>
      </c>
      <c r="BA23" s="49">
        <v>1</v>
      </c>
      <c r="BB23" s="74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106" t="str">
        <f>AO12</f>
        <v>LIFE FITNESS</v>
      </c>
      <c r="BU23" s="46">
        <f>IF(Tabela!AH5&gt;Tabela!BQ9,"qtd sup",Tabela!AH5)</f>
        <v>17</v>
      </c>
      <c r="BV23" s="107">
        <f>Empresas!BH4</f>
        <v>42190</v>
      </c>
      <c r="BW23" s="108">
        <f>+SUM(Tabela!T4:T30)-SUM(Tabela!T4:T30)*AI5</f>
        <v>665952.93999999994</v>
      </c>
      <c r="BX23" s="109">
        <f>VLOOKUP(AO12,AO11:BJ13,22,0)</f>
        <v>10</v>
      </c>
      <c r="BY23" s="61">
        <f>IF(Tabela!BU23="qtd sup","orç sup",Tabela!AJ5)</f>
        <v>0</v>
      </c>
      <c r="BZ23" s="110">
        <f>SUM(AK5,AL5,AM5)</f>
        <v>27410</v>
      </c>
      <c r="CA23" s="111">
        <f>SUM(Tabela!T4:T30)*BY23+BZ23+BW23</f>
        <v>693362.94</v>
      </c>
      <c r="CB23" s="81"/>
      <c r="CC23" s="7"/>
      <c r="CD23" s="7"/>
    </row>
    <row r="24" spans="1:84" ht="15.75" x14ac:dyDescent="0.25">
      <c r="A24" s="89"/>
      <c r="B24" s="54" t="s">
        <v>266</v>
      </c>
      <c r="C24" s="46" t="str">
        <f>IF(ISBLANK(VLOOKUP(B24,Empresas!B25:H97,2,0)),"Não Consta",VLOOKUP(B24,Empresas!B25:H97,2,0))</f>
        <v>Selection</v>
      </c>
      <c r="D24" s="46" t="str">
        <f>IF(ISBLANK(VLOOKUP(B24,Empresas!B25:H97,3,0)),"Não Consta",VLOOKUP(B24,Empresas!B25:H97,3,0))</f>
        <v>Profissional</v>
      </c>
      <c r="E24" s="46" t="str">
        <f>IF(ISBLANK(VLOOKUP(B24,Empresas!B25:H97,4,0)),"-",VLOOKUP(B24,Empresas!B25:H97,4,0))</f>
        <v>Força</v>
      </c>
      <c r="F24" s="46" t="str">
        <f>IF(ISBLANK(VLOOKUP(B24,Empresas!B25:H97,5,0)),"Não Consta",VLOOKUP(B24,Empresas!B25:H97,5,0))</f>
        <v>Não Consta</v>
      </c>
      <c r="G24" s="46" t="str">
        <f>IF(ISBLANK(VLOOKUP(B24,Empresas!B25:H97,6,0)),"Não Consta",VLOOKUP(B24,Empresas!B25:H97,6,0))</f>
        <v>M95800-ALVK</v>
      </c>
      <c r="H24" s="53"/>
      <c r="I24" s="94">
        <f>VLOOKUP(B24,Empresas!B25:H97,7,0)</f>
        <v>34974.870000000003</v>
      </c>
      <c r="J24" s="94">
        <f t="shared" si="0"/>
        <v>0</v>
      </c>
      <c r="K24" s="74"/>
      <c r="L24" s="54" t="s">
        <v>201</v>
      </c>
      <c r="M24" s="46" t="str">
        <f>IF(ISBLANK(VLOOKUP(L24,Empresas!J25:P97,2,0)),"Não Consta",VLOOKUP(L24,Empresas!J25:P97,2,0))</f>
        <v>Optima</v>
      </c>
      <c r="N24" s="46" t="str">
        <f>IF(ISBLANK(VLOOKUP(L24,Empresas!J25:P97,3,0)),"Não Consta",VLOOKUP(L24,Empresas!J25:P97,3,0))</f>
        <v>Profissional</v>
      </c>
      <c r="O24" s="46" t="str">
        <f>IF(ISBLANK(VLOOKUP(L24,Empresas!J25:P97,4,0)),"-",VLOOKUP(L24,Empresas!J25:P97,4,0))</f>
        <v>Força</v>
      </c>
      <c r="P24" s="46" t="str">
        <f>IF(ISBLANK(VLOOKUP(L24,Empresas!J25:P97,5,0)),"Não Consta",VLOOKUP(L24,Empresas!J25:P97,5,0))</f>
        <v>Não Consta</v>
      </c>
      <c r="Q24" s="46" t="str">
        <f>IF(ISBLANK(VLOOKUP(L24,Empresas!J25:P72,6,0)),"Não Consta",VLOOKUP(L24,Empresas!J25:P72,6,0))</f>
        <v>OSCP</v>
      </c>
      <c r="R24" s="53"/>
      <c r="S24" s="94">
        <f>VLOOKUP(L24,Empresas!J25:P97,7,0)</f>
        <v>18074.64</v>
      </c>
      <c r="T24" s="94">
        <f t="shared" si="1"/>
        <v>0</v>
      </c>
      <c r="U24" s="74"/>
      <c r="V24" s="54" t="s">
        <v>352</v>
      </c>
      <c r="W24" s="46" t="str">
        <f>IF(ISBLANK(VLOOKUP(V24,Empresas!R25:X97,2,0)),"Não Consta",VLOOKUP(V24,Empresas!R25:X97,2,0))</f>
        <v>Free Weights</v>
      </c>
      <c r="X24" s="46" t="str">
        <f>IF(ISBLANK(VLOOKUP(V24,Empresas!R25:X97,3,0)),"Não Consta",VLOOKUP(V24,Empresas!R25:X97,3,0))</f>
        <v>Profissional</v>
      </c>
      <c r="Y24" s="46" t="str">
        <f>IF(ISBLANK(VLOOKUP(V24,Empresas!R25:X97,4,0)),"-",VLOOKUP(V24,Empresas!R25:X97,4,0))</f>
        <v>Força</v>
      </c>
      <c r="Z24" s="46" t="str">
        <f>IF(ISBLANK(VLOOKUP(V24,Empresas!R25:X81,5,0)),"Não Consta",VLOOKUP(V24,Empresas!R25:X81,5,0))</f>
        <v>Não Consta</v>
      </c>
      <c r="AA24" s="46" t="str">
        <f>IF(ISBLANK(VLOOKUP(V24,Empresas!R25:X81,6,0)),"Não Consta",VLOOKUP(V24,Empresas!R25:X81,6,0))</f>
        <v>B4</v>
      </c>
      <c r="AB24" s="53"/>
      <c r="AC24" s="94">
        <f>VLOOKUP(V24,Empresas!R25:X81,7,0)</f>
        <v>8647.2999999999993</v>
      </c>
      <c r="AD24" s="94">
        <f t="shared" si="2"/>
        <v>0</v>
      </c>
      <c r="AE24" s="92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83"/>
      <c r="AS24" s="83"/>
      <c r="AT24" s="83"/>
      <c r="AU24" s="74"/>
      <c r="AV24" s="74"/>
      <c r="AW24" s="74"/>
      <c r="AX24" s="74"/>
      <c r="AY24" s="74"/>
      <c r="AZ24" s="77" t="s">
        <v>50</v>
      </c>
      <c r="BA24" s="49">
        <v>0</v>
      </c>
      <c r="BB24" s="74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106" t="str">
        <f>AO13</f>
        <v>CYBEX</v>
      </c>
      <c r="BU24" s="46">
        <f>IF(Tabela!AH6&gt;Tabela!BQ13,"qtd sup",Tabela!AH6)</f>
        <v>17</v>
      </c>
      <c r="BV24" s="107">
        <f>Empresas!BH5</f>
        <v>42186</v>
      </c>
      <c r="BW24" s="108">
        <f>+SUM(Tabela!AD4:AD30)-SUM(Tabela!AD4:AD30)*AI6</f>
        <v>484761.45000000007</v>
      </c>
      <c r="BX24" s="109">
        <f>VLOOKUP(AO13,AO11:BJ13,22,0)</f>
        <v>10</v>
      </c>
      <c r="BY24" s="61">
        <f>IF(Tabela!BU24="qtd sup","orç sup",Tabela!AJ6)</f>
        <v>0</v>
      </c>
      <c r="BZ24" s="110">
        <f>SUM(AK6,AL6,AM6)</f>
        <v>20500</v>
      </c>
      <c r="CA24" s="111">
        <f>SUM(Tabela!AD4:AD30)*BY24+BZ24+BW24</f>
        <v>505261.45000000007</v>
      </c>
      <c r="CB24" s="81"/>
      <c r="CC24" s="7"/>
      <c r="CD24" s="7"/>
    </row>
    <row r="25" spans="1:84" ht="15.75" x14ac:dyDescent="0.25">
      <c r="A25" s="89"/>
      <c r="B25" s="54" t="s">
        <v>266</v>
      </c>
      <c r="C25" s="46" t="str">
        <f>IF(ISBLANK(VLOOKUP(B25,Empresas!B26:H98,2,0)),"Não Consta",VLOOKUP(B25,Empresas!B26:H98,2,0))</f>
        <v>Selection</v>
      </c>
      <c r="D25" s="46" t="str">
        <f>IF(ISBLANK(VLOOKUP(B25,Empresas!B26:H98,3,0)),"Não Consta",VLOOKUP(B25,Empresas!B26:H98,3,0))</f>
        <v>Profissional</v>
      </c>
      <c r="E25" s="46" t="str">
        <f>IF(ISBLANK(VLOOKUP(B25,Empresas!B26:H98,4,0)),"-",VLOOKUP(B25,Empresas!B26:H98,4,0))</f>
        <v>Força</v>
      </c>
      <c r="F25" s="46" t="str">
        <f>IF(ISBLANK(VLOOKUP(B25,Empresas!B26:H98,5,0)),"Não Consta",VLOOKUP(B25,Empresas!B26:H98,5,0))</f>
        <v>Não Consta</v>
      </c>
      <c r="G25" s="46" t="str">
        <f>IF(ISBLANK(VLOOKUP(B25,Empresas!B26:H98,6,0)),"Não Consta",VLOOKUP(B25,Empresas!B26:H98,6,0))</f>
        <v>M95800-ALVK</v>
      </c>
      <c r="H25" s="53"/>
      <c r="I25" s="94">
        <f>VLOOKUP(B25,Empresas!B26:H98,7,0)</f>
        <v>34974.870000000003</v>
      </c>
      <c r="J25" s="94">
        <f t="shared" si="0"/>
        <v>0</v>
      </c>
      <c r="K25" s="74"/>
      <c r="L25" s="54" t="s">
        <v>201</v>
      </c>
      <c r="M25" s="46" t="str">
        <f>IF(ISBLANK(VLOOKUP(L25,Empresas!J26:P98,2,0)),"Não Consta",VLOOKUP(L25,Empresas!J26:P98,2,0))</f>
        <v>Optima</v>
      </c>
      <c r="N25" s="46" t="str">
        <f>IF(ISBLANK(VLOOKUP(L25,Empresas!J26:P98,3,0)),"Não Consta",VLOOKUP(L25,Empresas!J26:P98,3,0))</f>
        <v>Profissional</v>
      </c>
      <c r="O25" s="46" t="str">
        <f>IF(ISBLANK(VLOOKUP(L25,Empresas!J26:P98,4,0)),"-",VLOOKUP(L25,Empresas!J26:P98,4,0))</f>
        <v>Força</v>
      </c>
      <c r="P25" s="46" t="str">
        <f>IF(ISBLANK(VLOOKUP(L25,Empresas!J26:P98,5,0)),"Não Consta",VLOOKUP(L25,Empresas!J26:P98,5,0))</f>
        <v>Não Consta</v>
      </c>
      <c r="Q25" s="46" t="str">
        <f>IF(ISBLANK(VLOOKUP(L25,Empresas!J26:P73,6,0)),"Não Consta",VLOOKUP(L25,Empresas!J26:P73,6,0))</f>
        <v>OSCP</v>
      </c>
      <c r="R25" s="53"/>
      <c r="S25" s="94">
        <f>VLOOKUP(L25,Empresas!J26:P98,7,0)</f>
        <v>18074.64</v>
      </c>
      <c r="T25" s="94">
        <f t="shared" si="1"/>
        <v>0</v>
      </c>
      <c r="U25" s="74"/>
      <c r="V25" s="54" t="s">
        <v>248</v>
      </c>
      <c r="W25" s="46" t="str">
        <f>IF(ISBLANK(VLOOKUP(V25,Empresas!R26:X98,2,0)),"Não Consta",VLOOKUP(V25,Empresas!R26:X98,2,0))</f>
        <v>Free Weights</v>
      </c>
      <c r="X25" s="46" t="str">
        <f>IF(ISBLANK(VLOOKUP(V25,Empresas!R26:X98,3,0)),"Não Consta",VLOOKUP(V25,Empresas!R26:X98,3,0))</f>
        <v>Profissional</v>
      </c>
      <c r="Y25" s="46" t="str">
        <f>IF(ISBLANK(VLOOKUP(V25,Empresas!R26:X98,4,0)),"-",VLOOKUP(V25,Empresas!R26:X98,4,0))</f>
        <v>Força</v>
      </c>
      <c r="Z25" s="46" t="str">
        <f>IF(ISBLANK(VLOOKUP(V25,Empresas!R26:X82,5,0)),"Não Consta",VLOOKUP(V25,Empresas!R26:X82,5,0))</f>
        <v>Não Consta</v>
      </c>
      <c r="AA25" s="46" t="str">
        <f>IF(ISBLANK(VLOOKUP(V25,Empresas!R26:X82,6,0)),"Não Consta",VLOOKUP(V25,Empresas!R26:X82,6,0))</f>
        <v>FW6</v>
      </c>
      <c r="AB25" s="53"/>
      <c r="AC25" s="94">
        <f>VLOOKUP(V25,Empresas!R26:X82,7,0)</f>
        <v>5487.98</v>
      </c>
      <c r="AD25" s="94">
        <f t="shared" si="2"/>
        <v>0</v>
      </c>
      <c r="AE25" s="92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83"/>
      <c r="AS25" s="83"/>
      <c r="AT25" s="83"/>
      <c r="AU25" s="74"/>
      <c r="AV25" s="74"/>
      <c r="AW25" s="74"/>
      <c r="AX25" s="74"/>
      <c r="AY25" s="74"/>
      <c r="AZ25" s="104"/>
      <c r="BA25" s="105"/>
      <c r="BB25" s="74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74"/>
      <c r="BV25" s="74"/>
      <c r="BW25" s="74"/>
      <c r="BX25" s="74"/>
      <c r="BY25" s="74"/>
      <c r="BZ25" s="74"/>
      <c r="CA25" s="74"/>
      <c r="CB25" s="81"/>
      <c r="CC25" s="7"/>
      <c r="CD25" s="7"/>
    </row>
    <row r="26" spans="1:84" ht="15.75" x14ac:dyDescent="0.25">
      <c r="A26" s="89"/>
      <c r="B26" s="54" t="s">
        <v>266</v>
      </c>
      <c r="C26" s="46" t="str">
        <f>IF(ISBLANK(VLOOKUP(B26,Empresas!B27:H99,2,0)),"Não Consta",VLOOKUP(B26,Empresas!B27:H99,2,0))</f>
        <v>Selection</v>
      </c>
      <c r="D26" s="46" t="str">
        <f>IF(ISBLANK(VLOOKUP(B26,Empresas!B27:H99,3,0)),"Não Consta",VLOOKUP(B26,Empresas!B27:H99,3,0))</f>
        <v>Profissional</v>
      </c>
      <c r="E26" s="46" t="str">
        <f>IF(ISBLANK(VLOOKUP(B26,Empresas!B27:H99,4,0)),"-",VLOOKUP(B26,Empresas!B27:H99,4,0))</f>
        <v>Força</v>
      </c>
      <c r="F26" s="46" t="str">
        <f>IF(ISBLANK(VLOOKUP(B26,Empresas!B27:H99,5,0)),"Não Consta",VLOOKUP(B26,Empresas!B27:H99,5,0))</f>
        <v>Não Consta</v>
      </c>
      <c r="G26" s="46" t="str">
        <f>IF(ISBLANK(VLOOKUP(B26,Empresas!B27:H99,6,0)),"Não Consta",VLOOKUP(B26,Empresas!B27:H99,6,0))</f>
        <v>M95800-ALVK</v>
      </c>
      <c r="H26" s="53"/>
      <c r="I26" s="94">
        <f>VLOOKUP(B26,Empresas!B27:H99,7,0)</f>
        <v>34974.870000000003</v>
      </c>
      <c r="J26" s="94">
        <f t="shared" si="0"/>
        <v>0</v>
      </c>
      <c r="K26" s="74"/>
      <c r="L26" s="54" t="s">
        <v>222</v>
      </c>
      <c r="M26" s="46" t="str">
        <f>IF(ISBLANK(VLOOKUP(L26,Empresas!J27:P99,2,0)),"Não Consta",VLOOKUP(L26,Empresas!J27:P99,2,0))</f>
        <v>Discover</v>
      </c>
      <c r="N26" s="46" t="str">
        <f>IF(ISBLANK(VLOOKUP(L26,Empresas!J27:P99,3,0)),"Não Consta",VLOOKUP(L26,Empresas!J27:P99,3,0))</f>
        <v>Profissional</v>
      </c>
      <c r="O26" s="46" t="str">
        <f>IF(ISBLANK(VLOOKUP(L26,Empresas!J27:P99,4,0)),"-",VLOOKUP(L26,Empresas!J27:P99,4,0))</f>
        <v>Cádio</v>
      </c>
      <c r="P26" s="46" t="str">
        <f>IF(ISBLANK(VLOOKUP(L26,Empresas!J27:P99,5,0)),"Não Consta",VLOOKUP(L26,Empresas!J27:P99,5,0))</f>
        <v>Não Consta</v>
      </c>
      <c r="Q26" s="46" t="str">
        <f>IF(ISBLANK(VLOOKUP(L26,Empresas!J27:P74,6,0)),"Não Consta",VLOOKUP(L26,Empresas!J27:P74,6,0))</f>
        <v>95C-SE</v>
      </c>
      <c r="R26" s="53"/>
      <c r="S26" s="94">
        <f>VLOOKUP(L26,Empresas!J27:P99,7,0)</f>
        <v>33884.47</v>
      </c>
      <c r="T26" s="94">
        <f t="shared" si="1"/>
        <v>0</v>
      </c>
      <c r="U26" s="74"/>
      <c r="V26" s="54" t="s">
        <v>250</v>
      </c>
      <c r="W26" s="46" t="str">
        <f>IF(ISBLANK(VLOOKUP(V26,Empresas!R27:X99,2,0)),"Não Consta",VLOOKUP(V26,Empresas!R27:X99,2,0))</f>
        <v>Free Weights</v>
      </c>
      <c r="X26" s="46" t="str">
        <f>IF(ISBLANK(VLOOKUP(V26,Empresas!R27:X99,3,0)),"Não Consta",VLOOKUP(V26,Empresas!R27:X99,3,0))</f>
        <v>Profissional</v>
      </c>
      <c r="Y26" s="46" t="str">
        <f>IF(ISBLANK(VLOOKUP(V26,Empresas!R27:X99,4,0)),"-",VLOOKUP(V26,Empresas!R27:X99,4,0))</f>
        <v>Força</v>
      </c>
      <c r="Z26" s="46" t="str">
        <f>IF(ISBLANK(VLOOKUP(V26,Empresas!R27:X83,5,0)),"Não Consta",VLOOKUP(V26,Empresas!R27:X83,5,0))</f>
        <v>Não Consta</v>
      </c>
      <c r="AA26" s="46" t="str">
        <f>IF(ISBLANK(VLOOKUP(V26,Empresas!R27:X83,6,0)),"Não Consta",VLOOKUP(V26,Empresas!R27:X83,6,0))</f>
        <v>FW8</v>
      </c>
      <c r="AB26" s="53"/>
      <c r="AC26" s="94">
        <f>VLOOKUP(V26,Empresas!R27:X83,7,0)</f>
        <v>17915.02</v>
      </c>
      <c r="AD26" s="94">
        <f t="shared" si="2"/>
        <v>0</v>
      </c>
      <c r="AE26" s="92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83"/>
      <c r="AS26" s="83"/>
      <c r="AT26" s="83"/>
      <c r="AU26" s="74"/>
      <c r="AV26" s="74"/>
      <c r="AW26" s="74"/>
      <c r="AX26" s="74"/>
      <c r="AY26" s="74"/>
      <c r="AZ26" s="77" t="s">
        <v>49</v>
      </c>
      <c r="BA26" s="49">
        <v>0.5</v>
      </c>
      <c r="BB26" s="74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74"/>
      <c r="BV26" s="74"/>
      <c r="BW26" s="74"/>
      <c r="BX26" s="93"/>
      <c r="BY26" s="74"/>
      <c r="BZ26" s="74"/>
      <c r="CA26" s="74"/>
      <c r="CB26" s="81"/>
      <c r="CC26" s="7"/>
      <c r="CD26" s="7"/>
    </row>
    <row r="27" spans="1:84" ht="15.75" x14ac:dyDescent="0.25">
      <c r="A27" s="89"/>
      <c r="B27" s="54" t="s">
        <v>266</v>
      </c>
      <c r="C27" s="46" t="str">
        <f>IF(ISBLANK(VLOOKUP(B27,Empresas!B28:H100,2,0)),"Não Consta",VLOOKUP(B27,Empresas!B28:H100,2,0))</f>
        <v>Selection</v>
      </c>
      <c r="D27" s="46" t="str">
        <f>IF(ISBLANK(VLOOKUP(B27,Empresas!B28:H100,3,0)),"Não Consta",VLOOKUP(B27,Empresas!B28:H100,3,0))</f>
        <v>Profissional</v>
      </c>
      <c r="E27" s="46" t="str">
        <f>IF(ISBLANK(VLOOKUP(B27,Empresas!B28:H100,4,0)),"-",VLOOKUP(B27,Empresas!B28:H100,4,0))</f>
        <v>Força</v>
      </c>
      <c r="F27" s="46" t="str">
        <f>IF(ISBLANK(VLOOKUP(B27,Empresas!B28:H100,5,0)),"Não Consta",VLOOKUP(B27,Empresas!B28:H100,5,0))</f>
        <v>Não Consta</v>
      </c>
      <c r="G27" s="46" t="str">
        <f>IF(ISBLANK(VLOOKUP(B27,Empresas!B28:H100,6,0)),"Não Consta",VLOOKUP(B27,Empresas!B28:H100,6,0))</f>
        <v>M95800-ALVK</v>
      </c>
      <c r="H27" s="53"/>
      <c r="I27" s="94">
        <f>VLOOKUP(B27,Empresas!B28:H100,7,0)</f>
        <v>34974.870000000003</v>
      </c>
      <c r="J27" s="94">
        <f t="shared" si="0"/>
        <v>0</v>
      </c>
      <c r="K27" s="74"/>
      <c r="L27" s="54" t="s">
        <v>222</v>
      </c>
      <c r="M27" s="46" t="str">
        <f>IF(ISBLANK(VLOOKUP(L27,Empresas!J28:P100,2,0)),"Não Consta",VLOOKUP(L27,Empresas!J28:P100,2,0))</f>
        <v>Discover</v>
      </c>
      <c r="N27" s="46" t="str">
        <f>IF(ISBLANK(VLOOKUP(L27,Empresas!J28:P100,3,0)),"Não Consta",VLOOKUP(L27,Empresas!J28:P100,3,0))</f>
        <v>Profissional</v>
      </c>
      <c r="O27" s="46" t="str">
        <f>IF(ISBLANK(VLOOKUP(L27,Empresas!J28:P100,4,0)),"-",VLOOKUP(L27,Empresas!J28:P100,4,0))</f>
        <v>Cádio</v>
      </c>
      <c r="P27" s="46" t="str">
        <f>IF(ISBLANK(VLOOKUP(L27,Empresas!J28:P100,5,0)),"Não Consta",VLOOKUP(L27,Empresas!J28:P100,5,0))</f>
        <v>Não Consta</v>
      </c>
      <c r="Q27" s="46" t="str">
        <f>IF(ISBLANK(VLOOKUP(L27,Empresas!J28:P75,6,0)),"Não Consta",VLOOKUP(L27,Empresas!J28:P75,6,0))</f>
        <v>95C-SE</v>
      </c>
      <c r="R27" s="53"/>
      <c r="S27" s="94">
        <f>VLOOKUP(L27,Empresas!J28:P100,7,0)</f>
        <v>33884.47</v>
      </c>
      <c r="T27" s="94">
        <f t="shared" si="1"/>
        <v>0</v>
      </c>
      <c r="U27" s="74"/>
      <c r="V27" s="54" t="s">
        <v>356</v>
      </c>
      <c r="W27" s="46" t="str">
        <f>IF(ISBLANK(VLOOKUP(V27,Empresas!R28:X100,2,0)),"Não Consta",VLOOKUP(V27,Empresas!R28:X100,2,0))</f>
        <v>Free Weights</v>
      </c>
      <c r="X27" s="46" t="str">
        <f>IF(ISBLANK(VLOOKUP(V27,Empresas!R28:X100,3,0)),"Não Consta",VLOOKUP(V27,Empresas!R28:X100,3,0))</f>
        <v>Profissional</v>
      </c>
      <c r="Y27" s="46" t="str">
        <f>IF(ISBLANK(VLOOKUP(V27,Empresas!R28:X100,4,0)),"-",VLOOKUP(V27,Empresas!R28:X100,4,0))</f>
        <v>Força</v>
      </c>
      <c r="Z27" s="46" t="str">
        <f>IF(ISBLANK(VLOOKUP(V27,Empresas!R28:X84,5,0)),"Não Consta",VLOOKUP(V27,Empresas!R28:X84,5,0))</f>
        <v>Não Consta</v>
      </c>
      <c r="AA27" s="46" t="str">
        <f>IF(ISBLANK(VLOOKUP(V27,Empresas!R28:X84,6,0)),"Não Consta",VLOOKUP(V27,Empresas!R28:X84,6,0))</f>
        <v>BR4</v>
      </c>
      <c r="AB27" s="53"/>
      <c r="AC27" s="94">
        <f>VLOOKUP(V27,Empresas!R28:X84,7,0)</f>
        <v>5132.47</v>
      </c>
      <c r="AD27" s="94">
        <f t="shared" si="2"/>
        <v>0</v>
      </c>
      <c r="AE27" s="92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83"/>
      <c r="AS27" s="83"/>
      <c r="AT27" s="83"/>
      <c r="AU27" s="74"/>
      <c r="AV27" s="74"/>
      <c r="AW27" s="74"/>
      <c r="AX27" s="74"/>
      <c r="AY27" s="74"/>
      <c r="AZ27" s="77" t="s">
        <v>50</v>
      </c>
      <c r="BA27" s="49">
        <v>0</v>
      </c>
      <c r="BB27" s="74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74"/>
      <c r="BV27" s="74"/>
      <c r="BW27" s="74"/>
      <c r="BX27" s="93"/>
      <c r="BY27" s="74"/>
      <c r="BZ27" s="74"/>
      <c r="CA27" s="74"/>
      <c r="CB27" s="81"/>
      <c r="CC27" s="7"/>
      <c r="CD27" s="7"/>
    </row>
    <row r="28" spans="1:84" ht="15.75" x14ac:dyDescent="0.25">
      <c r="A28" s="89"/>
      <c r="B28" s="54" t="s">
        <v>278</v>
      </c>
      <c r="C28" s="46" t="str">
        <f>IF(ISBLANK(VLOOKUP(B28,Empresas!B29:H101,2,0)),"Não Consta",VLOOKUP(B28,Empresas!B29:H101,2,0))</f>
        <v>Inclusive</v>
      </c>
      <c r="D28" s="46" t="str">
        <f>IF(ISBLANK(VLOOKUP(B28,Empresas!B29:H101,3,0)),"Não Consta",VLOOKUP(B28,Empresas!B29:H101,3,0))</f>
        <v>Profissional</v>
      </c>
      <c r="E28" s="46" t="str">
        <f>IF(ISBLANK(VLOOKUP(B28,Empresas!B29:H101,4,0)),"-",VLOOKUP(B28,Empresas!B29:H101,4,0))</f>
        <v>Força</v>
      </c>
      <c r="F28" s="46" t="str">
        <f>IF(ISBLANK(VLOOKUP(B28,Empresas!B29:H101,5,0)),"Não Consta",VLOOKUP(B28,Empresas!B29:H101,5,0))</f>
        <v>Não Consta</v>
      </c>
      <c r="G28" s="46" t="str">
        <f>IF(ISBLANK(VLOOKUP(B28,Empresas!B29:H101,6,0)),"Não Consta",VLOOKUP(B28,Empresas!B29:H101,6,0))</f>
        <v>CB500N0-ANV0GGJK</v>
      </c>
      <c r="H28" s="53"/>
      <c r="I28" s="94">
        <f>VLOOKUP(B28,Empresas!B29:H101,7,0)</f>
        <v>32044.43</v>
      </c>
      <c r="J28" s="94">
        <f t="shared" si="0"/>
        <v>0</v>
      </c>
      <c r="K28" s="74"/>
      <c r="L28" s="54" t="s">
        <v>222</v>
      </c>
      <c r="M28" s="46" t="str">
        <f>IF(ISBLANK(VLOOKUP(L28,Empresas!J29:P101,2,0)),"Não Consta",VLOOKUP(L28,Empresas!J29:P101,2,0))</f>
        <v>Discover</v>
      </c>
      <c r="N28" s="46" t="str">
        <f>IF(ISBLANK(VLOOKUP(L28,Empresas!J29:P101,3,0)),"Não Consta",VLOOKUP(L28,Empresas!J29:P101,3,0))</f>
        <v>Profissional</v>
      </c>
      <c r="O28" s="46" t="str">
        <f>IF(ISBLANK(VLOOKUP(L28,Empresas!J29:P101,4,0)),"-",VLOOKUP(L28,Empresas!J29:P101,4,0))</f>
        <v>Cádio</v>
      </c>
      <c r="P28" s="46" t="str">
        <f>IF(ISBLANK(VLOOKUP(L28,Empresas!J29:P101,5,0)),"Não Consta",VLOOKUP(L28,Empresas!J29:P101,5,0))</f>
        <v>Não Consta</v>
      </c>
      <c r="Q28" s="46" t="str">
        <f>IF(ISBLANK(VLOOKUP(L28,Empresas!J29:P76,6,0)),"Não Consta",VLOOKUP(L28,Empresas!J29:P76,6,0))</f>
        <v>95C-SE</v>
      </c>
      <c r="R28" s="53"/>
      <c r="S28" s="94">
        <f>VLOOKUP(L28,Empresas!J29:P101,7,0)</f>
        <v>33884.47</v>
      </c>
      <c r="T28" s="94">
        <f t="shared" si="1"/>
        <v>0</v>
      </c>
      <c r="U28" s="74"/>
      <c r="V28" s="54" t="s">
        <v>360</v>
      </c>
      <c r="W28" s="46" t="str">
        <f>IF(ISBLANK(VLOOKUP(V28,Empresas!R29:X101,2,0)),"Não Consta",VLOOKUP(V28,Empresas!R29:X101,2,0))</f>
        <v>Free Weights</v>
      </c>
      <c r="X28" s="46" t="str">
        <f>IF(ISBLANK(VLOOKUP(V28,Empresas!R29:X101,3,0)),"Não Consta",VLOOKUP(V28,Empresas!R29:X101,3,0))</f>
        <v>Profissional</v>
      </c>
      <c r="Y28" s="46" t="str">
        <f>IF(ISBLANK(VLOOKUP(V28,Empresas!R29:X101,4,0)),"-",VLOOKUP(V28,Empresas!R29:X101,4,0))</f>
        <v>Força</v>
      </c>
      <c r="Z28" s="46" t="str">
        <f>IF(ISBLANK(VLOOKUP(V28,Empresas!R29:X85,5,0)),"Não Consta",VLOOKUP(V28,Empresas!R29:X85,5,0))</f>
        <v>Não Consta</v>
      </c>
      <c r="AA28" s="46" t="str">
        <f>IF(ISBLANK(VLOOKUP(V28,Empresas!R29:X85,6,0)),"Não Consta",VLOOKUP(V28,Empresas!R29:X85,6,0))</f>
        <v>B1</v>
      </c>
      <c r="AB28" s="53"/>
      <c r="AC28" s="94">
        <f>VLOOKUP(V28,Empresas!R29:X85,7,0)</f>
        <v>6509.53</v>
      </c>
      <c r="AD28" s="94">
        <f t="shared" si="2"/>
        <v>0</v>
      </c>
      <c r="AE28" s="92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83"/>
      <c r="AS28" s="83"/>
      <c r="AT28" s="83"/>
      <c r="AU28" s="74"/>
      <c r="AV28" s="74"/>
      <c r="AW28" s="74"/>
      <c r="AX28" s="74"/>
      <c r="AY28" s="74"/>
      <c r="AZ28" s="104"/>
      <c r="BA28" s="105"/>
      <c r="BB28" s="74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73"/>
      <c r="BV28" s="73"/>
      <c r="BW28" s="73"/>
      <c r="BX28" s="93"/>
      <c r="BY28" s="74"/>
      <c r="BZ28" s="74"/>
      <c r="CA28" s="74"/>
      <c r="CB28" s="81"/>
      <c r="CC28" s="7"/>
      <c r="CD28" s="7"/>
    </row>
    <row r="29" spans="1:84" ht="15.75" x14ac:dyDescent="0.25">
      <c r="A29" s="89"/>
      <c r="B29" s="54" t="s">
        <v>279</v>
      </c>
      <c r="C29" s="46" t="str">
        <f>IF(ISBLANK(VLOOKUP(B29,Empresas!B30:H102,2,0)),"Não Consta",VLOOKUP(B29,Empresas!B30:H102,2,0))</f>
        <v>Inclusive</v>
      </c>
      <c r="D29" s="46" t="str">
        <f>IF(ISBLANK(VLOOKUP(B29,Empresas!B30:H102,3,0)),"Não Consta",VLOOKUP(B29,Empresas!B30:H102,3,0))</f>
        <v>Profissional</v>
      </c>
      <c r="E29" s="46" t="str">
        <f>IF(ISBLANK(VLOOKUP(B29,Empresas!B30:H102,4,0)),"-",VLOOKUP(B29,Empresas!B30:H102,4,0))</f>
        <v>Força</v>
      </c>
      <c r="F29" s="46" t="str">
        <f>IF(ISBLANK(VLOOKUP(B29,Empresas!B30:H102,5,0)),"Não Consta",VLOOKUP(B29,Empresas!B30:H102,5,0))</f>
        <v>Não Consta</v>
      </c>
      <c r="G29" s="46" t="str">
        <f>IF(ISBLANK(VLOOKUP(B29,Empresas!B30:H102,6,0)),"Não Consta",VLOOKUP(B29,Empresas!B30:H102,6,0))</f>
        <v>CB300C0-ANV0GGJL</v>
      </c>
      <c r="H29" s="53"/>
      <c r="I29" s="94">
        <f>VLOOKUP(B29,Empresas!B30:H102,7,0)</f>
        <v>19622.57</v>
      </c>
      <c r="J29" s="94">
        <f t="shared" si="0"/>
        <v>0</v>
      </c>
      <c r="K29" s="74"/>
      <c r="L29" s="54" t="s">
        <v>222</v>
      </c>
      <c r="M29" s="46" t="str">
        <f>IF(ISBLANK(VLOOKUP(L29,Empresas!J30:P102,2,0)),"Não Consta",VLOOKUP(L29,Empresas!J30:P102,2,0))</f>
        <v>Discover</v>
      </c>
      <c r="N29" s="46" t="str">
        <f>IF(ISBLANK(VLOOKUP(L29,Empresas!J30:P102,3,0)),"Não Consta",VLOOKUP(L29,Empresas!J30:P102,3,0))</f>
        <v>Profissional</v>
      </c>
      <c r="O29" s="46" t="str">
        <f>IF(ISBLANK(VLOOKUP(L29,Empresas!J30:P102,4,0)),"-",VLOOKUP(L29,Empresas!J30:P102,4,0))</f>
        <v>Cádio</v>
      </c>
      <c r="P29" s="46" t="str">
        <f>IF(ISBLANK(VLOOKUP(L29,Empresas!J30:P102,5,0)),"Não Consta",VLOOKUP(L29,Empresas!J30:P102,5,0))</f>
        <v>Não Consta</v>
      </c>
      <c r="Q29" s="46" t="str">
        <f>IF(ISBLANK(VLOOKUP(L29,Empresas!J30:P77,6,0)),"Não Consta",VLOOKUP(L29,Empresas!J30:P77,6,0))</f>
        <v>95C-SE</v>
      </c>
      <c r="R29" s="53"/>
      <c r="S29" s="94">
        <f>VLOOKUP(L29,Empresas!J30:P102,7,0)</f>
        <v>33884.47</v>
      </c>
      <c r="T29" s="94">
        <f t="shared" si="1"/>
        <v>0</v>
      </c>
      <c r="U29" s="74"/>
      <c r="V29" s="54" t="s">
        <v>371</v>
      </c>
      <c r="W29" s="46" t="str">
        <f>IF(ISBLANK(VLOOKUP(V29,Empresas!R30:X102,2,0)),"Não Consta",VLOOKUP(V29,Empresas!R30:X102,2,0))</f>
        <v>Free Weights</v>
      </c>
      <c r="X29" s="46" t="str">
        <f>IF(ISBLANK(VLOOKUP(V29,Empresas!R30:X102,3,0)),"Não Consta",VLOOKUP(V29,Empresas!R30:X102,3,0))</f>
        <v>Profissional</v>
      </c>
      <c r="Y29" s="46" t="str">
        <f>IF(ISBLANK(VLOOKUP(V29,Empresas!R30:X102,4,0)),"-",VLOOKUP(V29,Empresas!R30:X102,4,0))</f>
        <v>Força</v>
      </c>
      <c r="Z29" s="46" t="str">
        <f>IF(ISBLANK(VLOOKUP(V29,Empresas!R30:X86,5,0)),"Não Consta",VLOOKUP(V29,Empresas!R30:X86,5,0))</f>
        <v>Não Consta</v>
      </c>
      <c r="AA29" s="46" t="str">
        <f>IF(ISBLANK(VLOOKUP(V29,Empresas!R30:X86,6,0)),"Não Consta",VLOOKUP(V29,Empresas!R30:X86,6,0))</f>
        <v>BR6</v>
      </c>
      <c r="AB29" s="53"/>
      <c r="AC29" s="94">
        <f>VLOOKUP(V29,Empresas!R30:X86,7,0)</f>
        <v>8710.51</v>
      </c>
      <c r="AD29" s="94">
        <f t="shared" si="2"/>
        <v>0</v>
      </c>
      <c r="AE29" s="92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83"/>
      <c r="AS29" s="83"/>
      <c r="AT29" s="83"/>
      <c r="AU29" s="74"/>
      <c r="AV29" s="74"/>
      <c r="AW29" s="74"/>
      <c r="AX29" s="74"/>
      <c r="AY29" s="74"/>
      <c r="AZ29" s="77" t="s">
        <v>49</v>
      </c>
      <c r="BA29" s="49">
        <v>0.5</v>
      </c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73"/>
      <c r="BV29" s="73"/>
      <c r="BW29" s="73"/>
      <c r="BX29" s="93"/>
      <c r="BY29" s="74"/>
      <c r="BZ29" s="74"/>
      <c r="CA29" s="74"/>
      <c r="CB29" s="81"/>
      <c r="CC29" s="7"/>
      <c r="CD29" s="7"/>
    </row>
    <row r="30" spans="1:84" ht="15.75" x14ac:dyDescent="0.25">
      <c r="A30" s="89"/>
      <c r="B30" s="54" t="s">
        <v>280</v>
      </c>
      <c r="C30" s="46" t="str">
        <f>IF(ISBLANK(VLOOKUP(B30,Empresas!B31:H103,2,0)),"Não Consta",VLOOKUP(B30,Empresas!B31:H103,2,0))</f>
        <v>Inclusive</v>
      </c>
      <c r="D30" s="46" t="str">
        <f>IF(ISBLANK(VLOOKUP(B30,Empresas!B31:H103,3,0)),"Não Consta",VLOOKUP(B30,Empresas!B31:H103,3,0))</f>
        <v>Profissional</v>
      </c>
      <c r="E30" s="46" t="str">
        <f>IF(ISBLANK(VLOOKUP(B30,Empresas!B31:H103,4,0)),"-",VLOOKUP(B30,Empresas!B31:H103,4,0))</f>
        <v>Força</v>
      </c>
      <c r="F30" s="46" t="str">
        <f>IF(ISBLANK(VLOOKUP(B30,Empresas!B31:H103,5,0)),"Não Consta",VLOOKUP(B30,Empresas!B31:H103,5,0))</f>
        <v>Não Consta</v>
      </c>
      <c r="G30" s="46" t="str">
        <f>IF(ISBLANK(VLOOKUP(B30,Empresas!B31:H103,6,0)),"Não Consta",VLOOKUP(B30,Empresas!B31:H103,6,0))</f>
        <v>CB350C0-ANV0GGJL</v>
      </c>
      <c r="H30" s="53"/>
      <c r="I30" s="94">
        <f>VLOOKUP(B30,Empresas!B31:H103,7,0)</f>
        <v>19622.57</v>
      </c>
      <c r="J30" s="94">
        <f t="shared" si="0"/>
        <v>0</v>
      </c>
      <c r="K30" s="74"/>
      <c r="L30" s="54" t="s">
        <v>222</v>
      </c>
      <c r="M30" s="46" t="str">
        <f>IF(ISBLANK(VLOOKUP(L30,Empresas!J31:P103,2,0)),"Não Consta",VLOOKUP(L30,Empresas!J31:P103,2,0))</f>
        <v>Discover</v>
      </c>
      <c r="N30" s="46" t="str">
        <f>IF(ISBLANK(VLOOKUP(L30,Empresas!J31:P103,3,0)),"Não Consta",VLOOKUP(L30,Empresas!J31:P103,3,0))</f>
        <v>Profissional</v>
      </c>
      <c r="O30" s="46" t="str">
        <f>IF(ISBLANK(VLOOKUP(L30,Empresas!J31:P103,4,0)),"-",VLOOKUP(L30,Empresas!J31:P103,4,0))</f>
        <v>Cádio</v>
      </c>
      <c r="P30" s="46" t="str">
        <f>IF(ISBLANK(VLOOKUP(L30,Empresas!J31:P103,5,0)),"Não Consta",VLOOKUP(L30,Empresas!J31:P103,5,0))</f>
        <v>Não Consta</v>
      </c>
      <c r="Q30" s="46" t="str">
        <f>IF(ISBLANK(VLOOKUP(L30,Empresas!J31:P78,6,0)),"Não Consta",VLOOKUP(L30,Empresas!J31:P78,6,0))</f>
        <v>95C-SE</v>
      </c>
      <c r="R30" s="53"/>
      <c r="S30" s="94">
        <f>VLOOKUP(L30,Empresas!J31:P103,7,0)</f>
        <v>33884.47</v>
      </c>
      <c r="T30" s="94">
        <f t="shared" si="1"/>
        <v>0</v>
      </c>
      <c r="U30" s="74"/>
      <c r="V30" s="54" t="s">
        <v>375</v>
      </c>
      <c r="W30" s="46" t="str">
        <f>IF(ISBLANK(VLOOKUP(V30,Empresas!R31:X103,2,0)),"Não Consta",VLOOKUP(V30,Empresas!R31:X103,2,0))</f>
        <v>Free Weights</v>
      </c>
      <c r="X30" s="46" t="str">
        <f>IF(ISBLANK(VLOOKUP(V30,Empresas!R31:X103,3,0)),"Não Consta",VLOOKUP(V30,Empresas!R31:X103,3,0))</f>
        <v>Profissional</v>
      </c>
      <c r="Y30" s="46" t="str">
        <f>IF(ISBLANK(VLOOKUP(V30,Empresas!R31:X103,4,0)),"-",VLOOKUP(V30,Empresas!R31:X103,4,0))</f>
        <v>Força</v>
      </c>
      <c r="Z30" s="46" t="str">
        <f>IF(ISBLANK(VLOOKUP(V30,Empresas!R31:X88,5,0)),"Não Consta",VLOOKUP(V30,Empresas!R31:X88,5,0))</f>
        <v>Não Consta</v>
      </c>
      <c r="AA30" s="46" t="str">
        <f>IF(ISBLANK(VLOOKUP(V30,Empresas!R31:X88,6,0)),"Não Consta",VLOOKUP(V30,Empresas!R31:X88,6,0))</f>
        <v>BR8</v>
      </c>
      <c r="AB30" s="53"/>
      <c r="AC30" s="94">
        <f>VLOOKUP(V30,Empresas!R31:X88,7,0)</f>
        <v>2806.3</v>
      </c>
      <c r="AD30" s="94">
        <f t="shared" si="2"/>
        <v>0</v>
      </c>
      <c r="AE30" s="92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112"/>
      <c r="AS30" s="112"/>
      <c r="AT30" s="74"/>
      <c r="AU30" s="74"/>
      <c r="AV30" s="74"/>
      <c r="AW30" s="74"/>
      <c r="AX30" s="74"/>
      <c r="AY30" s="74"/>
      <c r="AZ30" s="77" t="s">
        <v>50</v>
      </c>
      <c r="BA30" s="49">
        <v>0</v>
      </c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73"/>
      <c r="BV30" s="73"/>
      <c r="BW30" s="73"/>
      <c r="BX30" s="93"/>
      <c r="BY30" s="74"/>
      <c r="BZ30" s="74"/>
      <c r="CA30" s="74"/>
      <c r="CB30" s="81"/>
      <c r="CC30" s="7"/>
      <c r="CD30" s="7"/>
    </row>
    <row r="31" spans="1:84" ht="15.75" x14ac:dyDescent="0.25">
      <c r="A31" s="91"/>
      <c r="B31" s="113"/>
      <c r="C31" s="113"/>
      <c r="D31" s="113"/>
      <c r="E31" s="113"/>
      <c r="F31" s="113"/>
      <c r="G31" s="113"/>
      <c r="H31" s="114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4"/>
      <c r="AC31" s="113"/>
      <c r="AD31" s="113"/>
      <c r="AE31" s="113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6"/>
      <c r="BV31" s="116"/>
      <c r="BW31" s="116"/>
      <c r="BX31" s="115"/>
      <c r="BY31" s="86"/>
      <c r="BZ31" s="86"/>
      <c r="CA31" s="86"/>
      <c r="CB31" s="87"/>
      <c r="CC31" s="7"/>
      <c r="CD31" s="7"/>
    </row>
    <row r="32" spans="1:84" ht="15.75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7"/>
      <c r="BN32" s="7"/>
      <c r="BO32" s="7"/>
      <c r="BU32" s="26"/>
      <c r="BV32" s="26"/>
      <c r="BW32" s="26"/>
      <c r="CC32" s="7"/>
      <c r="CD32" s="7"/>
    </row>
    <row r="33" spans="1:82" ht="15.75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26"/>
      <c r="CC33" s="7"/>
      <c r="CD33" s="7"/>
    </row>
    <row r="34" spans="1:82" ht="15.75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26"/>
      <c r="CC34" s="7"/>
      <c r="CD34" s="7"/>
    </row>
    <row r="35" spans="1:82" ht="15.75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BC35" s="18"/>
      <c r="BD35" s="18"/>
      <c r="BE35" s="18"/>
      <c r="BF35" s="18"/>
      <c r="BG35" s="18"/>
      <c r="BH35" s="18"/>
      <c r="BI35" s="18"/>
      <c r="BJ35" s="18"/>
      <c r="BK35" s="18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26"/>
      <c r="CC35" s="7"/>
      <c r="CD35" s="7"/>
    </row>
    <row r="36" spans="1:82" ht="15.75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26"/>
      <c r="CC36" s="7"/>
      <c r="CD36" s="7"/>
    </row>
    <row r="37" spans="1:82" ht="15.75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31"/>
      <c r="BA37" s="31"/>
      <c r="BB37" s="31"/>
      <c r="BC37" s="18"/>
      <c r="BD37" s="18"/>
      <c r="BE37" s="18"/>
      <c r="BF37" s="18"/>
      <c r="BG37" s="18"/>
      <c r="BH37" s="18"/>
      <c r="BI37" s="18"/>
      <c r="BJ37" s="18"/>
      <c r="BK37" s="18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26"/>
      <c r="CC37" s="7"/>
      <c r="CD37" s="7"/>
    </row>
    <row r="38" spans="1:82" ht="15.75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26"/>
      <c r="CC38" s="7"/>
      <c r="CD38" s="7"/>
    </row>
    <row r="39" spans="1:82" ht="15.75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U39" s="26"/>
      <c r="BV39" s="26"/>
      <c r="BW39" s="26"/>
      <c r="CC39" s="7"/>
      <c r="CD39" s="7"/>
    </row>
    <row r="40" spans="1:82" ht="15.75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U40" s="26"/>
      <c r="BV40" s="26"/>
      <c r="BW40" s="26"/>
      <c r="CC40" s="7"/>
      <c r="CD40" s="7"/>
    </row>
    <row r="41" spans="1:82" ht="15.75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U41" s="26"/>
      <c r="BV41" s="26"/>
      <c r="BW41" s="26"/>
    </row>
    <row r="42" spans="1:82" ht="15.75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U42" s="26"/>
      <c r="BV42" s="26"/>
      <c r="BW42" s="26"/>
    </row>
    <row r="43" spans="1:82" ht="15.75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U43" s="26"/>
      <c r="BV43" s="26"/>
      <c r="BW43" s="26"/>
    </row>
    <row r="44" spans="1:82" ht="15.75" x14ac:dyDescent="0.25">
      <c r="BU44" s="26"/>
      <c r="BV44" s="26"/>
      <c r="BW44" s="26"/>
    </row>
    <row r="45" spans="1:82" ht="15.75" x14ac:dyDescent="0.25">
      <c r="BU45" s="26"/>
      <c r="BV45" s="26"/>
      <c r="BW45" s="26"/>
    </row>
    <row r="46" spans="1:82" ht="15.75" x14ac:dyDescent="0.25">
      <c r="BU46" s="26"/>
      <c r="BV46" s="26"/>
      <c r="BW46" s="26"/>
    </row>
    <row r="47" spans="1:82" ht="15.75" x14ac:dyDescent="0.25">
      <c r="BU47" s="26"/>
      <c r="BV47" s="26"/>
      <c r="BW47" s="26"/>
    </row>
    <row r="48" spans="1:82" ht="15.75" x14ac:dyDescent="0.25">
      <c r="BU48" s="26"/>
      <c r="BV48" s="26"/>
      <c r="BW48" s="26"/>
    </row>
    <row r="49" spans="73:75" ht="15.75" x14ac:dyDescent="0.25">
      <c r="BU49" s="26"/>
      <c r="BV49" s="26"/>
      <c r="BW49" s="26"/>
    </row>
    <row r="50" spans="73:75" ht="15.75" x14ac:dyDescent="0.25">
      <c r="BU50" s="26"/>
      <c r="BV50" s="26"/>
      <c r="BW50" s="26"/>
    </row>
    <row r="51" spans="73:75" ht="15.75" x14ac:dyDescent="0.25">
      <c r="BU51" s="26"/>
      <c r="BV51" s="26"/>
      <c r="BW51" s="26"/>
    </row>
    <row r="52" spans="73:75" ht="15.75" x14ac:dyDescent="0.25">
      <c r="BU52" s="26"/>
      <c r="BV52" s="26"/>
      <c r="BW52" s="26"/>
    </row>
    <row r="53" spans="73:75" ht="15.75" x14ac:dyDescent="0.25">
      <c r="BU53" s="26"/>
      <c r="BV53" s="26"/>
      <c r="BW53" s="26"/>
    </row>
    <row r="54" spans="73:75" ht="15.75" x14ac:dyDescent="0.25">
      <c r="BU54" s="26"/>
      <c r="BV54" s="26"/>
      <c r="BW54" s="26"/>
    </row>
    <row r="55" spans="73:75" ht="15.75" x14ac:dyDescent="0.25">
      <c r="BU55" s="26"/>
      <c r="BV55" s="26"/>
      <c r="BW55" s="26"/>
    </row>
    <row r="56" spans="73:75" ht="15.75" x14ac:dyDescent="0.25">
      <c r="BU56" s="26"/>
      <c r="BV56" s="26"/>
      <c r="BW56" s="26"/>
    </row>
    <row r="57" spans="73:75" ht="15.75" x14ac:dyDescent="0.25">
      <c r="BU57" s="26"/>
      <c r="BV57" s="26"/>
      <c r="BW57" s="26"/>
    </row>
    <row r="58" spans="73:75" ht="15.75" x14ac:dyDescent="0.25">
      <c r="BU58" s="26"/>
      <c r="BV58" s="26"/>
      <c r="BW58" s="26"/>
    </row>
    <row r="59" spans="73:75" ht="15.75" x14ac:dyDescent="0.25">
      <c r="BU59" s="25"/>
      <c r="BV59" s="25"/>
      <c r="BW59" s="25"/>
    </row>
    <row r="60" spans="73:75" ht="15.75" x14ac:dyDescent="0.25">
      <c r="BU60" s="25"/>
      <c r="BV60" s="25"/>
      <c r="BW60" s="25"/>
    </row>
  </sheetData>
  <sheetProtection algorithmName="SHA-512" hashValue="JRReEJDGFzO1T0aj/M2RMSy0FzPiq6CWc40ev9eycj66hJUDl780B2lF2ALk4QL1A36EFG6Ugz0XWFNBJJX/Ag==" saltValue="ucHAYXDCCkK6FXQQchfIeg==" spinCount="100000" sheet="1" objects="1" scenarios="1"/>
  <mergeCells count="27">
    <mergeCell ref="AZ16:BA16"/>
    <mergeCell ref="AT9:AW9"/>
    <mergeCell ref="AV10:AW10"/>
    <mergeCell ref="AT10:AU10"/>
    <mergeCell ref="BT20:CA20"/>
    <mergeCell ref="BB9:BE9"/>
    <mergeCell ref="BB10:BC10"/>
    <mergeCell ref="BD10:BE10"/>
    <mergeCell ref="BF9:BI9"/>
    <mergeCell ref="BF10:BG10"/>
    <mergeCell ref="BH10:BI10"/>
    <mergeCell ref="BQ11:BR11"/>
    <mergeCell ref="AP8:BJ8"/>
    <mergeCell ref="BJ9:BJ10"/>
    <mergeCell ref="AP9:AS9"/>
    <mergeCell ref="AP10:AQ10"/>
    <mergeCell ref="AR10:AS10"/>
    <mergeCell ref="AX9:BA9"/>
    <mergeCell ref="AX10:AY10"/>
    <mergeCell ref="AZ10:BA10"/>
    <mergeCell ref="BQ2:BR2"/>
    <mergeCell ref="BQ3:BR3"/>
    <mergeCell ref="BQ7:BR7"/>
    <mergeCell ref="B2:J2"/>
    <mergeCell ref="L2:T2"/>
    <mergeCell ref="V2:AD2"/>
    <mergeCell ref="AF2:AM2"/>
  </mergeCells>
  <dataValidations count="5">
    <dataValidation type="list" allowBlank="1" showInputMessage="1" showErrorMessage="1" sqref="AP12 AZ11:AZ13 AX11:AX13 AR13">
      <formula1>$AZ$23:$AZ$24</formula1>
    </dataValidation>
    <dataValidation type="list" allowBlank="1" showInputMessage="1" showErrorMessage="1" sqref="BD11:BD13 BB11:BB13">
      <formula1>$AZ$26:$AZ$27</formula1>
    </dataValidation>
    <dataValidation type="list" allowBlank="1" showInputMessage="1" showErrorMessage="1" sqref="BH11:BH13 BF11:BF13">
      <formula1>$AZ$29:$AZ$30</formula1>
    </dataValidation>
    <dataValidation type="list" allowBlank="1" showInputMessage="1" showErrorMessage="1" sqref="AP11 AR11:AR12 AP13">
      <formula1>$AZ$17:$AZ$18</formula1>
    </dataValidation>
    <dataValidation type="list" allowBlank="1" showInputMessage="1" showErrorMessage="1" sqref="AT11:AT13 AV11:AV13">
      <formula1>$AZ$20:$AZ$21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Empresas!$J$5:$J$74</xm:f>
          </x14:formula1>
          <xm:sqref>L4:L30</xm:sqref>
        </x14:dataValidation>
        <x14:dataValidation type="list" allowBlank="1" showInputMessage="1" showErrorMessage="1">
          <x14:formula1>
            <xm:f>Empresas!$AG$27:$AG$34</xm:f>
          </x14:formula1>
          <xm:sqref>H4:H30 R4:R30 AB4:AB30</xm:sqref>
        </x14:dataValidation>
        <x14:dataValidation type="list" allowBlank="1" showInputMessage="1" showErrorMessage="1">
          <x14:formula1>
            <xm:f>Empresas!$R$5:$R$74</xm:f>
          </x14:formula1>
          <xm:sqref>V4:V30</xm:sqref>
        </x14:dataValidation>
        <x14:dataValidation type="list" allowBlank="1" showInputMessage="1" showErrorMessage="1">
          <x14:formula1>
            <xm:f>Empresas!$B$5:$B$74</xm:f>
          </x14:formula1>
          <xm:sqref>B4:B30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G2" zoomScale="280" zoomScaleNormal="280" workbookViewId="0">
      <selection activeCell="G6" sqref="G6"/>
    </sheetView>
  </sheetViews>
  <sheetFormatPr defaultRowHeight="15" x14ac:dyDescent="0.25"/>
  <cols>
    <col min="1" max="1" width="2.42578125" customWidth="1"/>
    <col min="2" max="2" width="9.7109375" customWidth="1"/>
    <col min="3" max="3" width="6.5703125" bestFit="1" customWidth="1"/>
    <col min="4" max="4" width="24.7109375" bestFit="1" customWidth="1"/>
    <col min="5" max="5" width="2.42578125" customWidth="1"/>
    <col min="6" max="6" width="24.5703125" bestFit="1" customWidth="1"/>
    <col min="7" max="7" width="17.42578125" customWidth="1"/>
    <col min="8" max="8" width="29" bestFit="1" customWidth="1"/>
    <col min="9" max="9" width="2.42578125" customWidth="1"/>
    <col min="10" max="10" width="21.7109375" customWidth="1"/>
    <col min="11" max="11" width="16.28515625" bestFit="1" customWidth="1"/>
    <col min="12" max="12" width="17.42578125" bestFit="1" customWidth="1"/>
    <col min="13" max="13" width="24.5703125" bestFit="1" customWidth="1"/>
    <col min="14" max="14" width="14.85546875" bestFit="1" customWidth="1"/>
    <col min="15" max="15" width="17.42578125" bestFit="1" customWidth="1"/>
  </cols>
  <sheetData>
    <row r="1" spans="1:16" x14ac:dyDescent="0.25">
      <c r="A1" s="16"/>
      <c r="B1" s="9"/>
      <c r="C1" s="9"/>
      <c r="D1" s="9"/>
      <c r="E1" s="9"/>
      <c r="F1" s="9"/>
      <c r="G1" s="9"/>
      <c r="H1" s="9"/>
      <c r="I1" s="10"/>
    </row>
    <row r="2" spans="1:16" ht="15.75" customHeight="1" x14ac:dyDescent="0.25">
      <c r="A2" s="17"/>
      <c r="B2" s="171" t="s">
        <v>22</v>
      </c>
      <c r="C2" s="171"/>
      <c r="D2" s="171"/>
      <c r="E2" s="11"/>
      <c r="F2" s="171" t="s">
        <v>11</v>
      </c>
      <c r="G2" s="171"/>
      <c r="H2" s="171" t="s">
        <v>8</v>
      </c>
      <c r="I2" s="12"/>
      <c r="P2" s="7"/>
    </row>
    <row r="3" spans="1:16" ht="15.75" customHeight="1" x14ac:dyDescent="0.25">
      <c r="A3" s="17"/>
      <c r="B3" s="171"/>
      <c r="C3" s="171"/>
      <c r="D3" s="171"/>
      <c r="E3" s="11"/>
      <c r="F3" s="171"/>
      <c r="G3" s="171"/>
      <c r="H3" s="171"/>
      <c r="I3" s="12"/>
      <c r="P3" s="7"/>
    </row>
    <row r="4" spans="1:16" ht="15.75" x14ac:dyDescent="0.25">
      <c r="A4" s="17"/>
      <c r="B4" s="170" t="s">
        <v>34</v>
      </c>
      <c r="C4" s="170"/>
      <c r="D4" s="55" t="s">
        <v>30</v>
      </c>
      <c r="E4" s="11"/>
      <c r="F4" s="169" t="s">
        <v>120</v>
      </c>
      <c r="G4" s="169"/>
      <c r="H4" s="30">
        <f>MIN(Tabela!CA22:CA24)</f>
        <v>505261.45000000007</v>
      </c>
      <c r="I4" s="12"/>
      <c r="P4" s="7"/>
    </row>
    <row r="5" spans="1:16" ht="15.75" x14ac:dyDescent="0.25">
      <c r="A5" s="17"/>
      <c r="B5" s="170" t="s">
        <v>24</v>
      </c>
      <c r="C5" s="170"/>
      <c r="D5" s="28">
        <f>H4</f>
        <v>505261.45000000007</v>
      </c>
      <c r="E5" s="11"/>
      <c r="F5" s="169" t="s">
        <v>57</v>
      </c>
      <c r="G5" s="169"/>
      <c r="H5" s="30">
        <f>MAX(Tabela!CA22:CA24)</f>
        <v>693362.94</v>
      </c>
      <c r="I5" s="12"/>
      <c r="P5" s="7"/>
    </row>
    <row r="6" spans="1:16" ht="15.75" x14ac:dyDescent="0.25">
      <c r="A6" s="17"/>
      <c r="B6" s="57" t="s">
        <v>20</v>
      </c>
      <c r="C6" s="57" t="s">
        <v>21</v>
      </c>
      <c r="D6" s="57" t="s">
        <v>35</v>
      </c>
      <c r="E6" s="11"/>
      <c r="F6" s="11"/>
      <c r="G6" s="11"/>
      <c r="H6" s="11"/>
      <c r="I6" s="12"/>
      <c r="P6" s="7"/>
    </row>
    <row r="7" spans="1:16" ht="15.75" x14ac:dyDescent="0.25">
      <c r="A7" s="17"/>
      <c r="B7" s="29">
        <f>VLOOKUP(D4,Agências!B3:D9,2,0)</f>
        <v>45</v>
      </c>
      <c r="C7" s="6">
        <f>VLOOKUP(D4,Agências!B3:D9,3,0)</f>
        <v>0.03</v>
      </c>
      <c r="D7" s="63">
        <f>PMT(C7,B7,D5)</f>
        <v>-20607.177034738568</v>
      </c>
      <c r="E7" s="11"/>
      <c r="F7" s="11"/>
      <c r="G7" s="11"/>
      <c r="H7" s="11"/>
      <c r="I7" s="12"/>
      <c r="J7" s="7"/>
      <c r="K7" s="7"/>
      <c r="L7" s="7"/>
      <c r="M7" s="7"/>
      <c r="N7" s="7"/>
      <c r="P7" s="7"/>
    </row>
    <row r="8" spans="1:16" x14ac:dyDescent="0.25">
      <c r="A8" s="15"/>
      <c r="B8" s="13"/>
      <c r="C8" s="13"/>
      <c r="D8" s="13"/>
      <c r="E8" s="13"/>
      <c r="F8" s="13"/>
      <c r="G8" s="13"/>
      <c r="H8" s="13"/>
      <c r="I8" s="14"/>
      <c r="J8" s="7"/>
      <c r="K8" s="7"/>
      <c r="L8" s="7"/>
      <c r="M8" s="7"/>
      <c r="N8" s="7"/>
      <c r="O8" s="7"/>
      <c r="P8" s="7"/>
    </row>
    <row r="9" spans="1:16" x14ac:dyDescent="0.25">
      <c r="B9" s="7"/>
      <c r="C9" s="7"/>
      <c r="D9" s="7"/>
      <c r="E9" s="7"/>
      <c r="I9" s="7"/>
      <c r="J9" s="7"/>
      <c r="K9" s="7"/>
      <c r="L9" s="7"/>
      <c r="M9" s="7"/>
      <c r="N9" s="7"/>
      <c r="O9" s="7"/>
      <c r="P9" s="7"/>
    </row>
    <row r="10" spans="1:16" x14ac:dyDescent="0.25">
      <c r="B10" s="7"/>
      <c r="C10" s="7"/>
      <c r="D10" s="7"/>
      <c r="E10" s="7"/>
      <c r="I10" s="7"/>
    </row>
    <row r="11" spans="1:16" x14ac:dyDescent="0.25">
      <c r="I11" s="7"/>
    </row>
    <row r="12" spans="1:16" x14ac:dyDescent="0.25">
      <c r="I12" s="7"/>
    </row>
    <row r="13" spans="1:16" x14ac:dyDescent="0.25">
      <c r="I13" s="7"/>
    </row>
    <row r="18" spans="7:15" ht="15.75" x14ac:dyDescent="0.25">
      <c r="O18" s="8"/>
    </row>
    <row r="19" spans="7:15" x14ac:dyDescent="0.25">
      <c r="G19" s="3"/>
    </row>
    <row r="25" spans="7:15" x14ac:dyDescent="0.25">
      <c r="G25" s="3"/>
    </row>
    <row r="26" spans="7:15" x14ac:dyDescent="0.25">
      <c r="G26" s="3"/>
      <c r="H26" s="1"/>
    </row>
    <row r="31" spans="7:15" x14ac:dyDescent="0.25">
      <c r="G31" s="2"/>
    </row>
    <row r="32" spans="7:15" x14ac:dyDescent="0.25">
      <c r="G32" s="2"/>
    </row>
  </sheetData>
  <sheetProtection password="CE24" sheet="1" objects="1" scenarios="1"/>
  <mergeCells count="7">
    <mergeCell ref="F4:G4"/>
    <mergeCell ref="B5:C5"/>
    <mergeCell ref="B4:C4"/>
    <mergeCell ref="F2:G3"/>
    <mergeCell ref="H2:H3"/>
    <mergeCell ref="B2:D3"/>
    <mergeCell ref="F5:G5"/>
  </mergeCell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Agências!$B$3:$B$9</xm:f>
          </x14:formula1>
          <xm:sqref>D4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="180" zoomScaleNormal="180" workbookViewId="0">
      <selection activeCell="D2" sqref="D2"/>
    </sheetView>
  </sheetViews>
  <sheetFormatPr defaultRowHeight="15" x14ac:dyDescent="0.25"/>
  <sheetData>
    <row r="1" spans="1:11" x14ac:dyDescent="0.25">
      <c r="A1" s="32"/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x14ac:dyDescent="0.25">
      <c r="A2" s="35"/>
      <c r="B2" s="22"/>
      <c r="C2" s="22"/>
      <c r="D2" s="22"/>
      <c r="E2" s="22"/>
      <c r="F2" s="22"/>
      <c r="G2" s="22"/>
      <c r="H2" s="22"/>
      <c r="I2" s="22"/>
      <c r="J2" s="22"/>
      <c r="K2" s="36"/>
    </row>
    <row r="3" spans="1:11" x14ac:dyDescent="0.25">
      <c r="A3" s="35"/>
      <c r="B3" s="22"/>
      <c r="C3" s="22"/>
      <c r="D3" s="22"/>
      <c r="E3" s="22"/>
      <c r="F3" s="22"/>
      <c r="G3" s="22"/>
      <c r="H3" s="22"/>
      <c r="I3" s="22"/>
      <c r="J3" s="22"/>
      <c r="K3" s="36"/>
    </row>
    <row r="4" spans="1:11" x14ac:dyDescent="0.25">
      <c r="A4" s="35"/>
      <c r="B4" s="22"/>
      <c r="C4" s="22"/>
      <c r="D4" s="22"/>
      <c r="E4" s="22"/>
      <c r="F4" s="22"/>
      <c r="G4" s="22"/>
      <c r="H4" s="22"/>
      <c r="I4" s="22"/>
      <c r="J4" s="22"/>
      <c r="K4" s="36"/>
    </row>
    <row r="5" spans="1:11" x14ac:dyDescent="0.25">
      <c r="A5" s="35"/>
      <c r="B5" s="22"/>
      <c r="C5" s="22"/>
      <c r="D5" s="22"/>
      <c r="E5" s="22"/>
      <c r="F5" s="22"/>
      <c r="G5" s="22"/>
      <c r="H5" s="22"/>
      <c r="I5" s="22"/>
      <c r="J5" s="22"/>
      <c r="K5" s="36"/>
    </row>
    <row r="6" spans="1:11" x14ac:dyDescent="0.25">
      <c r="A6" s="35"/>
      <c r="B6" s="22"/>
      <c r="C6" s="22"/>
      <c r="D6" s="22"/>
      <c r="E6" s="22"/>
      <c r="F6" s="22"/>
      <c r="G6" s="22"/>
      <c r="H6" s="22"/>
      <c r="I6" s="22"/>
      <c r="J6" s="22"/>
      <c r="K6" s="36"/>
    </row>
    <row r="7" spans="1:11" x14ac:dyDescent="0.25">
      <c r="A7" s="35"/>
      <c r="B7" s="22"/>
      <c r="C7" s="22"/>
      <c r="D7" s="22"/>
      <c r="E7" s="22"/>
      <c r="F7" s="22"/>
      <c r="G7" s="22"/>
      <c r="H7" s="22"/>
      <c r="I7" s="22"/>
      <c r="J7" s="22"/>
      <c r="K7" s="36"/>
    </row>
    <row r="8" spans="1:11" x14ac:dyDescent="0.25">
      <c r="A8" s="35"/>
      <c r="B8" s="22"/>
      <c r="C8" s="22"/>
      <c r="D8" s="22"/>
      <c r="E8" s="22"/>
      <c r="F8" s="22"/>
      <c r="G8" s="22"/>
      <c r="H8" s="22"/>
      <c r="I8" s="22"/>
      <c r="J8" s="22"/>
      <c r="K8" s="36"/>
    </row>
    <row r="9" spans="1:11" x14ac:dyDescent="0.25">
      <c r="A9" s="35"/>
      <c r="B9" s="22"/>
      <c r="C9" s="22"/>
      <c r="D9" s="22"/>
      <c r="E9" s="22"/>
      <c r="F9" s="22"/>
      <c r="G9" s="22"/>
      <c r="H9" s="22"/>
      <c r="I9" s="22"/>
      <c r="J9" s="22"/>
      <c r="K9" s="36"/>
    </row>
    <row r="10" spans="1:11" x14ac:dyDescent="0.25">
      <c r="A10" s="35"/>
      <c r="B10" s="22"/>
      <c r="C10" s="22"/>
      <c r="D10" s="22"/>
      <c r="E10" s="22"/>
      <c r="F10" s="22"/>
      <c r="G10" s="22"/>
      <c r="H10" s="22"/>
      <c r="I10" s="22"/>
      <c r="J10" s="22"/>
      <c r="K10" s="36"/>
    </row>
    <row r="11" spans="1:11" x14ac:dyDescent="0.25">
      <c r="A11" s="35"/>
      <c r="B11" s="22"/>
      <c r="C11" s="22"/>
      <c r="D11" s="22"/>
      <c r="E11" s="22"/>
      <c r="F11" s="22"/>
      <c r="G11" s="22"/>
      <c r="H11" s="22"/>
      <c r="I11" s="22"/>
      <c r="J11" s="22"/>
      <c r="K11" s="36"/>
    </row>
    <row r="12" spans="1:11" x14ac:dyDescent="0.25">
      <c r="A12" s="35"/>
      <c r="B12" s="22"/>
      <c r="C12" s="22"/>
      <c r="D12" s="22"/>
      <c r="E12" s="22"/>
      <c r="F12" s="22"/>
      <c r="G12" s="22"/>
      <c r="H12" s="22"/>
      <c r="I12" s="22"/>
      <c r="J12" s="22"/>
      <c r="K12" s="36"/>
    </row>
    <row r="13" spans="1:11" x14ac:dyDescent="0.25">
      <c r="A13" s="35"/>
      <c r="B13" s="22"/>
      <c r="C13" s="22"/>
      <c r="D13" s="22"/>
      <c r="E13" s="22"/>
      <c r="F13" s="22"/>
      <c r="G13" s="22"/>
      <c r="H13" s="22"/>
      <c r="I13" s="22"/>
      <c r="J13" s="22"/>
      <c r="K13" s="36"/>
    </row>
    <row r="14" spans="1:11" x14ac:dyDescent="0.25">
      <c r="A14" s="35"/>
      <c r="B14" s="22"/>
      <c r="C14" s="22"/>
      <c r="D14" s="22"/>
      <c r="E14" s="22"/>
      <c r="F14" s="22"/>
      <c r="G14" s="22"/>
      <c r="H14" s="22"/>
      <c r="I14" s="22"/>
      <c r="J14" s="22"/>
      <c r="K14" s="36"/>
    </row>
    <row r="15" spans="1:11" x14ac:dyDescent="0.25">
      <c r="A15" s="35"/>
      <c r="B15" s="22"/>
      <c r="C15" s="22"/>
      <c r="D15" s="22"/>
      <c r="E15" s="22"/>
      <c r="F15" s="22"/>
      <c r="G15" s="22"/>
      <c r="H15" s="22"/>
      <c r="I15" s="22"/>
      <c r="J15" s="22"/>
      <c r="K15" s="36"/>
    </row>
    <row r="16" spans="1:11" x14ac:dyDescent="0.25">
      <c r="A16" s="35"/>
      <c r="B16" s="22"/>
      <c r="C16" s="22"/>
      <c r="D16" s="22"/>
      <c r="E16" s="22"/>
      <c r="F16" s="22"/>
      <c r="G16" s="22"/>
      <c r="H16" s="22"/>
      <c r="I16" s="22"/>
      <c r="J16" s="22"/>
      <c r="K16" s="36"/>
    </row>
    <row r="17" spans="1:11" x14ac:dyDescent="0.25">
      <c r="A17" s="35"/>
      <c r="B17" s="22"/>
      <c r="C17" s="22"/>
      <c r="D17" s="22"/>
      <c r="E17" s="22"/>
      <c r="F17" s="22"/>
      <c r="G17" s="22"/>
      <c r="H17" s="22"/>
      <c r="I17" s="22"/>
      <c r="J17" s="22"/>
      <c r="K17" s="36"/>
    </row>
    <row r="18" spans="1:11" x14ac:dyDescent="0.25">
      <c r="A18" s="35"/>
      <c r="B18" s="22"/>
      <c r="C18" s="22"/>
      <c r="D18" s="22"/>
      <c r="E18" s="22"/>
      <c r="F18" s="22"/>
      <c r="G18" s="22"/>
      <c r="H18" s="22"/>
      <c r="I18" s="22"/>
      <c r="J18" s="22"/>
      <c r="K18" s="36"/>
    </row>
    <row r="19" spans="1:11" x14ac:dyDescent="0.25">
      <c r="A19" s="35"/>
      <c r="B19" s="22"/>
      <c r="C19" s="22"/>
      <c r="D19" s="22"/>
      <c r="E19" s="22"/>
      <c r="F19" s="22"/>
      <c r="G19" s="22"/>
      <c r="H19" s="22"/>
      <c r="I19" s="22"/>
      <c r="J19" s="22"/>
      <c r="K19" s="36"/>
    </row>
    <row r="20" spans="1:11" x14ac:dyDescent="0.25">
      <c r="A20" s="35"/>
      <c r="B20" s="22"/>
      <c r="C20" s="22"/>
      <c r="D20" s="22"/>
      <c r="E20" s="22"/>
      <c r="F20" s="22"/>
      <c r="G20" s="22"/>
      <c r="H20" s="22"/>
      <c r="I20" s="22"/>
      <c r="J20" s="22"/>
      <c r="K20" s="36"/>
    </row>
    <row r="21" spans="1:11" x14ac:dyDescent="0.25">
      <c r="A21" s="35"/>
      <c r="B21" s="22"/>
      <c r="C21" s="22"/>
      <c r="D21" s="22"/>
      <c r="E21" s="22"/>
      <c r="F21" s="22"/>
      <c r="G21" s="22"/>
      <c r="H21" s="22"/>
      <c r="I21" s="22"/>
      <c r="J21" s="22"/>
      <c r="K21" s="36"/>
    </row>
    <row r="22" spans="1:11" x14ac:dyDescent="0.25">
      <c r="A22" s="35"/>
      <c r="B22" s="22"/>
      <c r="C22" s="22"/>
      <c r="D22" s="22"/>
      <c r="E22" s="22"/>
      <c r="F22" s="22"/>
      <c r="G22" s="22"/>
      <c r="H22" s="22"/>
      <c r="I22" s="22"/>
      <c r="J22" s="22"/>
      <c r="K22" s="36"/>
    </row>
    <row r="23" spans="1:11" x14ac:dyDescent="0.25">
      <c r="A23" s="35"/>
      <c r="B23" s="22"/>
      <c r="C23" s="22"/>
      <c r="D23" s="22"/>
      <c r="E23" s="22"/>
      <c r="F23" s="22"/>
      <c r="G23" s="22"/>
      <c r="H23" s="22"/>
      <c r="I23" s="22"/>
      <c r="J23" s="22"/>
      <c r="K23" s="36"/>
    </row>
    <row r="24" spans="1:11" x14ac:dyDescent="0.25">
      <c r="A24" s="35"/>
      <c r="B24" s="22"/>
      <c r="C24" s="22"/>
      <c r="D24" s="22"/>
      <c r="E24" s="22"/>
      <c r="F24" s="22"/>
      <c r="G24" s="22"/>
      <c r="H24" s="22"/>
      <c r="I24" s="22"/>
      <c r="J24" s="22"/>
      <c r="K24" s="36"/>
    </row>
    <row r="25" spans="1:11" x14ac:dyDescent="0.25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9"/>
    </row>
    <row r="26" spans="1:11" x14ac:dyDescent="0.25">
      <c r="A26" s="18"/>
      <c r="B26" s="18"/>
      <c r="C26" s="18"/>
      <c r="D26" s="18"/>
      <c r="E26" s="18"/>
      <c r="F26" s="18"/>
      <c r="G26" s="18"/>
      <c r="H26" s="18"/>
      <c r="I26" s="18"/>
    </row>
    <row r="27" spans="1:11" x14ac:dyDescent="0.25">
      <c r="A27" s="18"/>
      <c r="B27" s="18"/>
      <c r="C27" s="18"/>
      <c r="D27" s="18"/>
      <c r="E27" s="18"/>
      <c r="F27" s="18"/>
      <c r="G27" s="18"/>
      <c r="H27" s="18"/>
      <c r="I27" s="18"/>
    </row>
    <row r="28" spans="1:11" x14ac:dyDescent="0.25">
      <c r="A28" s="18"/>
      <c r="B28" s="18"/>
      <c r="C28" s="18"/>
      <c r="D28" s="18"/>
      <c r="E28" s="18"/>
      <c r="F28" s="18"/>
      <c r="G28" s="18"/>
      <c r="H28" s="18"/>
      <c r="I28" s="18"/>
    </row>
    <row r="29" spans="1:11" x14ac:dyDescent="0.25">
      <c r="A29" s="18"/>
      <c r="B29" s="18"/>
      <c r="C29" s="18"/>
      <c r="D29" s="18"/>
      <c r="E29" s="18"/>
      <c r="F29" s="18"/>
      <c r="G29" s="18"/>
      <c r="H29" s="18"/>
      <c r="I29" s="18"/>
    </row>
    <row r="30" spans="1:11" x14ac:dyDescent="0.25">
      <c r="A30" s="18"/>
      <c r="B30" s="18"/>
      <c r="C30" s="18"/>
      <c r="D30" s="18"/>
      <c r="E30" s="18"/>
      <c r="F30" s="18"/>
      <c r="G30" s="18"/>
      <c r="H30" s="18"/>
      <c r="I30" s="18"/>
    </row>
  </sheetData>
  <sheetProtection password="CE24" sheet="1" objects="1" scenarios="1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</vt:i4>
      </vt:variant>
    </vt:vector>
  </HeadingPairs>
  <TitlesOfParts>
    <vt:vector size="8" baseType="lpstr">
      <vt:lpstr>Apresentação</vt:lpstr>
      <vt:lpstr>Definição da Planilha</vt:lpstr>
      <vt:lpstr>Empresas</vt:lpstr>
      <vt:lpstr>Agências</vt:lpstr>
      <vt:lpstr>Tabela</vt:lpstr>
      <vt:lpstr>Resultado</vt:lpstr>
      <vt:lpstr>Referências</vt:lpstr>
      <vt:lpstr>menu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Campos</dc:creator>
  <cp:lastModifiedBy>JGpessoal</cp:lastModifiedBy>
  <cp:lastPrinted>2015-06-21T18:17:39Z</cp:lastPrinted>
  <dcterms:created xsi:type="dcterms:W3CDTF">2015-06-18T20:56:04Z</dcterms:created>
  <dcterms:modified xsi:type="dcterms:W3CDTF">2015-07-20T18:57:21Z</dcterms:modified>
</cp:coreProperties>
</file>